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 sheetId="1" state="visible" r:id="rId1"/>
    <sheet xmlns:r="http://schemas.openxmlformats.org/officeDocument/2006/relationships" name="01_事業所情報" sheetId="2" state="visible" r:id="rId2"/>
    <sheet xmlns:r="http://schemas.openxmlformats.org/officeDocument/2006/relationships" name="02_職員名簿" sheetId="3" state="visible" r:id="rId3"/>
    <sheet xmlns:r="http://schemas.openxmlformats.org/officeDocument/2006/relationships" name="03_年間計画" sheetId="4" state="visible" r:id="rId4"/>
    <sheet xmlns:r="http://schemas.openxmlformats.org/officeDocument/2006/relationships" name="04_委員会議事録" sheetId="5" state="visible" r:id="rId5"/>
    <sheet xmlns:r="http://schemas.openxmlformats.org/officeDocument/2006/relationships" name="05_研修記録" sheetId="6" state="visible" r:id="rId6"/>
    <sheet xmlns:r="http://schemas.openxmlformats.org/officeDocument/2006/relationships" name="06_職員セルフチェック" sheetId="7" state="visible" r:id="rId7"/>
    <sheet xmlns:r="http://schemas.openxmlformats.org/officeDocument/2006/relationships" name="07_労働環境チェック" sheetId="8" state="visible" r:id="rId8"/>
    <sheet xmlns:r="http://schemas.openxmlformats.org/officeDocument/2006/relationships" name="08_ヒヤリハット記録" sheetId="9" state="visible" r:id="rId9"/>
    <sheet xmlns:r="http://schemas.openxmlformats.org/officeDocument/2006/relationships" name="09_減算リスク判定" sheetId="10" state="visible" r:id="rId10"/>
    <sheet xmlns:r="http://schemas.openxmlformats.org/officeDocument/2006/relationships" name="10_減算インパクト試算" sheetId="11" state="visible" r:id="rId11"/>
    <sheet xmlns:r="http://schemas.openxmlformats.org/officeDocument/2006/relationships" name="11_運営指導 持ち出しチェック" sheetId="12" state="visible" r:id="rId12"/>
    <sheet xmlns:r="http://schemas.openxmlformats.org/officeDocument/2006/relationships" name="12_出典・条文一覧" sheetId="13" state="visible" r:id="rId13"/>
    <sheet xmlns:r="http://schemas.openxmlformats.org/officeDocument/2006/relationships" name="13_改定履歴" sheetId="14" state="visible" r:id="rId14"/>
    <sheet xmlns:r="http://schemas.openxmlformats.org/officeDocument/2006/relationships" name="14_設置要綱_様式1" sheetId="15" state="visible" r:id="rId15"/>
    <sheet xmlns:r="http://schemas.openxmlformats.org/officeDocument/2006/relationships" name="15_任命書_様式2" sheetId="16" state="visible" r:id="rId16"/>
    <sheet xmlns:r="http://schemas.openxmlformats.org/officeDocument/2006/relationships" name="16_改善計画_様式10" sheetId="17" state="visible" r:id="rId17"/>
    <sheet xmlns:r="http://schemas.openxmlformats.org/officeDocument/2006/relationships" name="17_運営規程条文例_様式11" sheetId="18" state="visible" r:id="rId18"/>
    <sheet xmlns:r="http://schemas.openxmlformats.org/officeDocument/2006/relationships" name="18_掲示物_様式12" sheetId="19" state="visible" r:id="rId19"/>
    <sheet xmlns:r="http://schemas.openxmlformats.org/officeDocument/2006/relationships" name="記入例01_事業所情報" sheetId="20" state="visible" r:id="rId20"/>
    <sheet xmlns:r="http://schemas.openxmlformats.org/officeDocument/2006/relationships" name="記入例02_職員名簿" sheetId="21" state="visible" r:id="rId21"/>
    <sheet xmlns:r="http://schemas.openxmlformats.org/officeDocument/2006/relationships" name="記入例03_年間計画" sheetId="22" state="visible" r:id="rId22"/>
    <sheet xmlns:r="http://schemas.openxmlformats.org/officeDocument/2006/relationships" name="記入例04_議事録_第1回" sheetId="23" state="visible" r:id="rId23"/>
    <sheet xmlns:r="http://schemas.openxmlformats.org/officeDocument/2006/relationships" name="記入例04_議事録_第2回" sheetId="24" state="visible" r:id="rId24"/>
    <sheet xmlns:r="http://schemas.openxmlformats.org/officeDocument/2006/relationships" name="記入例05_研修記録" sheetId="25" state="visible" r:id="rId25"/>
    <sheet xmlns:r="http://schemas.openxmlformats.org/officeDocument/2006/relationships" name="記入例06_セルフチェック" sheetId="26" state="visible" r:id="rId26"/>
    <sheet xmlns:r="http://schemas.openxmlformats.org/officeDocument/2006/relationships" name="記入例07_労働環境" sheetId="27" state="visible" r:id="rId27"/>
    <sheet xmlns:r="http://schemas.openxmlformats.org/officeDocument/2006/relationships" name="記入例08_ヒヤリハット" sheetId="28" state="visible" r:id="rId28"/>
    <sheet xmlns:r="http://schemas.openxmlformats.org/officeDocument/2006/relationships" name="記入例09_減算リスク判定" sheetId="29" state="visible" r:id="rId29"/>
    <sheet xmlns:r="http://schemas.openxmlformats.org/officeDocument/2006/relationships" name="記入例10_減算インパクト試算" sheetId="30" state="visible" r:id="rId30"/>
    <sheet xmlns:r="http://schemas.openxmlformats.org/officeDocument/2006/relationships" name="記入例15_任命書" sheetId="31" state="visible" r:id="rId31"/>
  </sheets>
  <definedNames>
    <definedName name="_xlnm.Print_Area" localSheetId="0">'00_はじめに'!$A$1:$C$48</definedName>
    <definedName name="_xlnm.Print_Area" localSheetId="1">'01_事業所情報'!$A$1:$D$19</definedName>
    <definedName name="_xlnm.Print_Area" localSheetId="2">'02_職員名簿'!$A$1:$K$60</definedName>
    <definedName name="_xlnm.Print_Area" localSheetId="3">'03_年間計画'!$A$1:$H$24</definedName>
    <definedName name="_xlnm.Print_Area" localSheetId="4">'04_委員会議事録'!$A$1:$G$53</definedName>
    <definedName name="_xlnm.Print_Area" localSheetId="5">'05_研修記録'!$A$1:$M$28</definedName>
    <definedName name="_xlnm.Print_Area" localSheetId="6">'06_職員セルフチェック'!$A$1:$O$30</definedName>
    <definedName name="_xlnm.Print_Area" localSheetId="7">'07_労働環境チェック'!$A$1:$I$19</definedName>
    <definedName name="_xlnm.Print_Area" localSheetId="8">'08_ヒヤリハット記録'!$A$1:$P$35</definedName>
    <definedName name="_xlnm.Print_Area" localSheetId="9">'09_減算リスク判定'!$A$1:$H$15</definedName>
    <definedName name="_xlnm.Print_Area" localSheetId="10">'10_減算インパクト試算'!$A$1:$G$23</definedName>
    <definedName name="_xlnm.Print_Area" localSheetId="11">'11_運営指導 持ち出しチェック'!$A$1:$G$16</definedName>
    <definedName name="_xlnm.Print_Area" localSheetId="12">'12_出典・条文一覧'!$A$1:$G$20</definedName>
    <definedName name="_xlnm.Print_Area" localSheetId="13">'13_改定履歴'!$A$1:$E$19</definedName>
    <definedName name="_xlnm.Print_Area" localSheetId="14">'14_設置要綱_様式1'!$A$1:$B$26</definedName>
    <definedName name="_xlnm.Print_Area" localSheetId="15">'15_任命書_様式2'!$A$1:$B$18</definedName>
    <definedName name="_xlnm.Print_Area" localSheetId="16">'16_改善計画_様式10'!$A$1:$B$27</definedName>
    <definedName name="_xlnm.Print_Area" localSheetId="17">'17_運営規程条文例_様式11'!$A$1:$B$12</definedName>
    <definedName name="_xlnm.Print_Area" localSheetId="18">'18_掲示物_様式12'!$A$1:$B$18</definedName>
    <definedName name="_xlnm.Print_Area" localSheetId="19">'記入例01_事業所情報'!$A$1:$D$19</definedName>
    <definedName name="_xlnm.Print_Area" localSheetId="20">'記入例02_職員名簿'!$A$1:$K$60</definedName>
    <definedName name="_xlnm.Print_Area" localSheetId="21">'記入例03_年間計画'!$A$1:$H$24</definedName>
    <definedName name="_xlnm.Print_Area" localSheetId="22">'記入例04_議事録_第1回'!$A$1:$G$53</definedName>
    <definedName name="_xlnm.Print_Area" localSheetId="23">'記入例04_議事録_第2回'!$A$1:$G$53</definedName>
    <definedName name="_xlnm.Print_Area" localSheetId="24">'記入例05_研修記録'!$A$1:$M$28</definedName>
    <definedName name="_xlnm.Print_Area" localSheetId="25">'記入例06_セルフチェック'!$A$1:$O$30</definedName>
    <definedName name="_xlnm.Print_Area" localSheetId="26">'記入例07_労働環境'!$A$1:$I$19</definedName>
    <definedName name="_xlnm.Print_Area" localSheetId="27">'記入例08_ヒヤリハット'!$A$1:$P$35</definedName>
    <definedName name="_xlnm.Print_Area" localSheetId="28">'記入例09_減算リスク判定'!$A$1:$H$15</definedName>
    <definedName name="_xlnm.Print_Area" localSheetId="29">'記入例10_減算インパクト試算'!$A$1:$G$23</definedName>
    <definedName name="_xlnm.Print_Area" localSheetId="30">'記入例15_任命書'!$A$1:$B$18</definedName>
  </definedNames>
  <calcPr calcId="124519" fullCalcOnLoad="1"/>
</workbook>
</file>

<file path=xl/styles.xml><?xml version="1.0" encoding="utf-8"?>
<styleSheet xmlns="http://schemas.openxmlformats.org/spreadsheetml/2006/main">
  <numFmts count="3">
    <numFmt numFmtId="164" formatCode="yyyy/m/d"/>
    <numFmt numFmtId="165" formatCode="0.0"/>
    <numFmt numFmtId="166" formatCode="yyyy/mm/dd"/>
  </numFmts>
  <fonts count="8">
    <font>
      <name val="Calibri"/>
      <family val="2"/>
      <color theme="1"/>
      <sz val="11"/>
      <scheme val="minor"/>
    </font>
    <font>
      <name val="游ゴシック"/>
      <sz val="10"/>
    </font>
    <font>
      <name val="游ゴシック"/>
      <b val="1"/>
      <color rgb="001F3A5F"/>
      <sz val="13"/>
    </font>
    <font>
      <name val="游ゴシック"/>
      <color rgb="00595959"/>
      <sz val="9"/>
    </font>
    <font>
      <name val="游ゴシック"/>
      <b val="1"/>
      <color rgb="00FFFFFF"/>
      <sz val="10"/>
    </font>
    <font>
      <name val="游ゴシック"/>
      <b val="1"/>
      <sz val="10"/>
    </font>
    <font>
      <name val="游ゴシック"/>
      <color rgb="001F5C2E"/>
      <sz val="10"/>
    </font>
    <font>
      <name val="游ゴシック"/>
      <b val="1"/>
      <color rgb="001F3A5F"/>
      <sz val="11"/>
    </font>
  </fonts>
  <fills count="7">
    <fill>
      <patternFill/>
    </fill>
    <fill>
      <patternFill patternType="gray125"/>
    </fill>
    <fill>
      <patternFill patternType="solid">
        <fgColor rgb="001F3A5F"/>
      </patternFill>
    </fill>
    <fill>
      <patternFill patternType="solid">
        <fgColor rgb="00E8EDF3"/>
      </patternFill>
    </fill>
    <fill>
      <patternFill patternType="solid">
        <fgColor rgb="00FFFDF0"/>
      </patternFill>
    </fill>
    <fill>
      <patternFill patternType="solid">
        <fgColor rgb="00EFF6EF"/>
      </patternFill>
    </fill>
    <fill>
      <patternFill patternType="solid">
        <fgColor rgb="00FFF4E6"/>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style="thin">
        <color rgb="00BFBFBF"/>
      </right>
      <top style="thin">
        <color rgb="00BFBFBF"/>
      </top>
      <bottom style="thin">
        <color rgb="00BFBFBF"/>
      </bottom>
      <diagonal/>
    </border>
    <border>
      <left/>
      <right/>
      <top style="thin">
        <color rgb="00BFBFBF"/>
      </top>
      <bottom style="thin">
        <color rgb="00BFBFBF"/>
      </bottom>
      <diagonal/>
    </border>
  </borders>
  <cellStyleXfs count="1">
    <xf numFmtId="0" fontId="1" fillId="0" borderId="0"/>
  </cellStyleXfs>
  <cellXfs count="38">
    <xf numFmtId="0" fontId="0"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1" applyAlignment="1" pivotButton="0" quotePrefix="0" xfId="0">
      <alignment horizontal="center" vertical="center" wrapText="1"/>
    </xf>
    <xf numFmtId="0" fontId="5" fillId="3" borderId="1" applyAlignment="1" pivotButton="0" quotePrefix="0" xfId="0">
      <alignment vertical="center" wrapText="1"/>
    </xf>
    <xf numFmtId="164" fontId="1" fillId="4" borderId="1" applyAlignment="1" pivotButton="0" quotePrefix="0" xfId="0">
      <alignment vertical="top" wrapText="1"/>
    </xf>
    <xf numFmtId="0" fontId="6" fillId="5" borderId="1" pivotButton="0" quotePrefix="0" xfId="0"/>
    <xf numFmtId="0" fontId="1" fillId="4" borderId="1" applyAlignment="1" pivotButton="0" quotePrefix="0" xfId="0">
      <alignment vertical="top" wrapText="1"/>
    </xf>
    <xf numFmtId="0" fontId="0" fillId="0" borderId="1" pivotButton="0" quotePrefix="0" xfId="0"/>
    <xf numFmtId="0" fontId="6" fillId="5" borderId="1" applyAlignment="1" pivotButton="0" quotePrefix="0" xfId="0">
      <alignment vertical="top" wrapText="1"/>
    </xf>
    <xf numFmtId="0" fontId="0" fillId="0" borderId="4" pivotButton="0" quotePrefix="0" xfId="0"/>
    <xf numFmtId="0" fontId="5" fillId="0" borderId="0" pivotButton="0" quotePrefix="0" xfId="0"/>
    <xf numFmtId="0" fontId="1" fillId="0" borderId="1" applyAlignment="1" pivotButton="0" quotePrefix="0" xfId="0">
      <alignment vertical="top" wrapText="1"/>
    </xf>
    <xf numFmtId="0" fontId="1" fillId="0" borderId="0" applyAlignment="1" pivotButton="0" quotePrefix="0" xfId="0">
      <alignment vertical="top" wrapText="1"/>
    </xf>
    <xf numFmtId="0" fontId="3" fillId="0" borderId="1" applyAlignment="1" pivotButton="0" quotePrefix="0" xfId="0">
      <alignment vertical="top" wrapText="1"/>
    </xf>
    <xf numFmtId="0" fontId="1" fillId="5" borderId="1" applyAlignment="1" pivotButton="0" quotePrefix="0" xfId="0">
      <alignment vertical="top" wrapText="1"/>
    </xf>
    <xf numFmtId="1" fontId="6" fillId="5" borderId="1" applyAlignment="1" pivotButton="0" quotePrefix="0" xfId="0">
      <alignment vertical="top" wrapText="1"/>
    </xf>
    <xf numFmtId="0" fontId="0" fillId="0" borderId="5" pivotButton="0" quotePrefix="0" xfId="0"/>
    <xf numFmtId="165" fontId="6" fillId="5" borderId="1" applyAlignment="1" pivotButton="0" quotePrefix="0" xfId="0">
      <alignment vertical="top" wrapText="1"/>
    </xf>
    <xf numFmtId="0" fontId="3" fillId="0" borderId="0" pivotButton="0" quotePrefix="0" xfId="0"/>
    <xf numFmtId="164" fontId="6" fillId="5" borderId="1" applyAlignment="1" pivotButton="0" quotePrefix="0" xfId="0">
      <alignment vertical="top" wrapText="1"/>
    </xf>
    <xf numFmtId="0" fontId="0" fillId="0" borderId="1" applyAlignment="1" pivotButton="0" quotePrefix="0" xfId="0">
      <alignment horizontal="center" vertical="center" wrapText="1"/>
    </xf>
    <xf numFmtId="0" fontId="0" fillId="3" borderId="1" applyAlignment="1" pivotButton="0" quotePrefix="0" xfId="0">
      <alignment horizontal="center" vertical="center" wrapText="1"/>
    </xf>
    <xf numFmtId="0" fontId="1" fillId="4" borderId="1" applyAlignment="1" pivotButton="0" quotePrefix="0" xfId="0">
      <alignment horizontal="center" vertical="center" wrapText="1"/>
    </xf>
    <xf numFmtId="3" fontId="1" fillId="4" borderId="1" applyAlignment="1" pivotButton="0" quotePrefix="0" xfId="0">
      <alignment vertical="top" wrapText="1"/>
    </xf>
    <xf numFmtId="3" fontId="6" fillId="5" borderId="1" applyAlignment="1" pivotButton="0" quotePrefix="0" xfId="0">
      <alignment vertical="top" wrapText="1"/>
    </xf>
    <xf numFmtId="2" fontId="6" fillId="5" borderId="1" applyAlignment="1" pivotButton="0" quotePrefix="0" xfId="0">
      <alignment vertical="top" wrapText="1"/>
    </xf>
    <xf numFmtId="0" fontId="7" fillId="0" borderId="0" pivotButton="0" quotePrefix="0" xfId="0"/>
    <xf numFmtId="0" fontId="1" fillId="6" borderId="1" applyAlignment="1" pivotButton="0" quotePrefix="0" xfId="0">
      <alignment vertical="top" wrapText="1"/>
    </xf>
    <xf numFmtId="164" fontId="1" fillId="6" borderId="1" applyAlignment="1" pivotButton="0" quotePrefix="0" xfId="0">
      <alignment vertical="top" wrapText="1"/>
    </xf>
    <xf numFmtId="0" fontId="1" fillId="6" borderId="1" applyAlignment="1" pivotButton="0" quotePrefix="0" xfId="0">
      <alignment horizontal="center" vertical="center" wrapText="1"/>
    </xf>
    <xf numFmtId="3" fontId="1" fillId="6" borderId="1" applyAlignment="1" pivotButton="0" quotePrefix="0" xfId="0">
      <alignment vertical="top" wrapText="1"/>
    </xf>
    <xf numFmtId="164" fontId="1" fillId="4" borderId="1" applyAlignment="1" pivotButton="0" quotePrefix="0" xfId="0">
      <alignment vertical="top" wrapText="1"/>
    </xf>
    <xf numFmtId="165" fontId="6" fillId="5" borderId="1" applyAlignment="1" pivotButton="0" quotePrefix="0" xfId="0">
      <alignment vertical="top" wrapText="1"/>
    </xf>
    <xf numFmtId="164" fontId="6" fillId="5" borderId="1" applyAlignment="1" pivotButton="0" quotePrefix="0" xfId="0">
      <alignment vertical="top" wrapText="1"/>
    </xf>
    <xf numFmtId="164" fontId="1" fillId="6" borderId="1" applyAlignment="1" pivotButton="0" quotePrefix="0" xfId="0">
      <alignment vertical="top" wrapText="1"/>
    </xf>
    <xf numFmtId="166" fontId="3" fillId="0" borderId="1" applyAlignment="1" pivotButton="0" quotePrefix="0" xfId="0">
      <alignment vertical="top" wrapText="1"/>
    </xf>
    <xf numFmtId="166" fontId="1" fillId="6"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styles" Target="styles.xml" Id="rId32"/><Relationship Type="http://schemas.openxmlformats.org/officeDocument/2006/relationships/theme" Target="theme/theme1.xml" Id="rId3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3A5F"/>
    <outlinePr summaryBelow="1" summaryRight="1"/>
    <pageSetUpPr fitToPage="1"/>
  </sheetPr>
  <dimension ref="A1:C47"/>
  <sheetViews>
    <sheetView showGridLines="0" workbookViewId="0">
      <selection activeCell="A1" sqref="A1"/>
    </sheetView>
  </sheetViews>
  <sheetFormatPr baseColWidth="8" defaultRowHeight="15"/>
  <cols>
    <col width="26" customWidth="1" min="1" max="1"/>
    <col width="62" customWidth="1" min="2" max="2"/>
    <col width="26" customWidth="1" min="3" max="3"/>
  </cols>
  <sheetData>
    <row r="1" ht="22" customHeight="1">
      <c r="A1" s="1" t="inlineStr">
        <is>
          <t>虐待防止委員会 運営パック（児童発達支援・放課後等デイサービス）</t>
        </is>
      </c>
    </row>
    <row r="2" ht="26" customHeight="1">
      <c r="A2" s="2" t="inlineStr">
        <is>
          <t>虐待防止措置未実施減算（所定単位数の1%減）にならないための、委員会・研修・担当者の3要件を1冊で回すための様式集です。黄色いセル＝入力欄／緑のセル＝自動計算です。制度の最終的な取扱いは指定権者の判断によります。</t>
        </is>
      </c>
    </row>
    <row r="3"/>
    <row r="4" ht="30" customHeight="1">
      <c r="A4" s="3" t="inlineStr">
        <is>
          <t>項目</t>
        </is>
      </c>
      <c r="B4" s="3" t="inlineStr">
        <is>
          <t>内容</t>
        </is>
      </c>
      <c r="C4" s="3" t="inlineStr">
        <is>
          <t>自動判定・備考</t>
        </is>
      </c>
    </row>
    <row r="5" ht="34" customHeight="1">
      <c r="A5" s="4" t="inlineStr">
        <is>
          <t>制度情報の最終確認日</t>
        </is>
      </c>
      <c r="B5" s="32" t="n">
        <v>46248</v>
      </c>
      <c r="C5" s="6">
        <f>IF($B$5="","",DATEDIF($B$5,TODAY(),"d")&amp;"日経過")</f>
        <v/>
      </c>
    </row>
    <row r="6" ht="34" customHeight="1">
      <c r="A6" s="4" t="inlineStr">
        <is>
          <t>次回確認の目安</t>
        </is>
      </c>
      <c r="B6" s="7" t="inlineStr">
        <is>
          <t>令和9年度報酬改定の公表時（臨時改定があった場合はその都度）</t>
        </is>
      </c>
      <c r="C6" s="6">
        <f>IF($B$5="","",IF(DATEDIF($B$5,TODAY(),"d")&gt;365,"制度情報の再確認を推奨",""))</f>
        <v/>
      </c>
    </row>
    <row r="7" ht="34" customHeight="1">
      <c r="A7" s="4" t="inlineStr">
        <is>
          <t>確認した一次情報</t>
        </is>
      </c>
      <c r="B7" s="7" t="inlineStr">
        <is>
          <t>指定通所基準（省令第15号）／留意事項通知 改正後全文（こども家庭庁 令和8年4月2日掲載）／解釈通知 新旧対照表（令和6年3月29日改正）／令和6年度報酬改定 改定事項資料（障害児支援）／Q&amp;A VOL.1 問84。詳細は「12_出典・条文一覧」</t>
        </is>
      </c>
      <c r="C7" s="8" t="n"/>
    </row>
    <row r="8" ht="34" customHeight="1">
      <c r="A8" s="4" t="inlineStr">
        <is>
          <t>減算の根拠</t>
        </is>
      </c>
      <c r="B8" s="7" t="inlineStr">
        <is>
          <t>告示第122号 別表第1の1の注5の2（児発）／別表第3の1の注6の2（放デイ）、留意事項通知 第二の1の(10)</t>
        </is>
      </c>
      <c r="C8" s="8" t="n"/>
    </row>
    <row r="9" ht="34" customHeight="1">
      <c r="A9" s="4" t="inlineStr">
        <is>
          <t>減算されない3要件</t>
        </is>
      </c>
      <c r="B9" s="7" t="inlineStr">
        <is>
          <t>①虐待防止委員会を1年に1回以上開催し従業者に周知　②虐待防止研修を1年に1回以上実施　③担当者を配置（基準第45条第2項第1〜3号、放デイは第71条準用）</t>
        </is>
      </c>
      <c r="C9" s="8" t="n"/>
    </row>
    <row r="10"/>
    <row r="11"/>
    <row r="12" ht="24" customHeight="1">
      <c r="A12" s="4" t="inlineStr">
        <is>
          <t>現在の総合ステータス</t>
        </is>
      </c>
      <c r="B12" s="9">
        <f>'09_減算リスク判定'!$B$3</f>
        <v/>
      </c>
      <c r="C12" s="10" t="n"/>
    </row>
    <row r="13"/>
    <row r="14">
      <c r="A14" s="11" t="inlineStr">
        <is>
          <t>収録シート</t>
        </is>
      </c>
    </row>
    <row r="15" ht="30" customHeight="1">
      <c r="A15" s="3" t="inlineStr">
        <is>
          <t>シート</t>
        </is>
      </c>
      <c r="B15" s="3" t="inlineStr">
        <is>
          <t>内容</t>
        </is>
      </c>
      <c r="C15" s="3" t="inlineStr">
        <is>
          <t>様式番号</t>
        </is>
      </c>
    </row>
    <row r="16">
      <c r="A16" s="12" t="inlineStr">
        <is>
          <t>01_事業所情報</t>
        </is>
      </c>
      <c r="B16" s="12" t="inlineStr">
        <is>
          <t>一度入れれば全様式のヘッダと計算に流れる基礎情報</t>
        </is>
      </c>
      <c r="C16" s="12" t="inlineStr">
        <is>
          <t>—</t>
        </is>
      </c>
    </row>
    <row r="17">
      <c r="A17" s="12" t="inlineStr">
        <is>
          <t>02_職員名簿</t>
        </is>
      </c>
      <c r="B17" s="12" t="inlineStr">
        <is>
          <t>全従業者（調理員・運転手・事務職員・短時間労働者を含む）と研修受講状況</t>
        </is>
      </c>
      <c r="C17" s="12" t="inlineStr">
        <is>
          <t>—</t>
        </is>
      </c>
    </row>
    <row r="18">
      <c r="A18" s="12" t="inlineStr">
        <is>
          <t>03_年間計画</t>
        </is>
      </c>
      <c r="B18" s="12" t="inlineStr">
        <is>
          <t>委員会・研修・セルフチェック・指針見直しの年間予定と実績</t>
        </is>
      </c>
      <c r="C18" s="12" t="inlineStr">
        <is>
          <t>様式3</t>
        </is>
      </c>
    </row>
    <row r="19">
      <c r="A19" s="12" t="inlineStr">
        <is>
          <t>04_委員会議事録</t>
        </is>
      </c>
      <c r="B19" s="12" t="inlineStr">
        <is>
          <t>1開催＝1シート。タブを複製して使い、開催日を09の開催日台帳に追記する</t>
        </is>
      </c>
      <c r="C19" s="12" t="inlineStr">
        <is>
          <t>様式4</t>
        </is>
      </c>
    </row>
    <row r="20">
      <c r="A20" s="12" t="inlineStr">
        <is>
          <t>05_研修記録</t>
        </is>
      </c>
      <c r="B20" s="12" t="inlineStr">
        <is>
          <t>年次研修・新規採用時研修の実施記録と受講者名簿</t>
        </is>
      </c>
      <c r="C20" s="12" t="inlineStr">
        <is>
          <t>様式7</t>
        </is>
      </c>
    </row>
    <row r="21">
      <c r="A21" s="12" t="inlineStr">
        <is>
          <t>06_職員セルフチェック</t>
        </is>
      </c>
      <c r="B21" s="12" t="inlineStr">
        <is>
          <t>20項目×職員10名。順方向・逆方向を分けて集計</t>
        </is>
      </c>
      <c r="C21" s="12" t="inlineStr">
        <is>
          <t>様式5</t>
        </is>
      </c>
    </row>
    <row r="22">
      <c r="A22" s="12" t="inlineStr">
        <is>
          <t>07_労働環境チェック</t>
        </is>
      </c>
      <c r="B22" s="12" t="inlineStr">
        <is>
          <t>虐待が起こりやすい職場環境の確認と改善追跡</t>
        </is>
      </c>
      <c r="C22" s="12" t="inlineStr">
        <is>
          <t>様式6</t>
        </is>
      </c>
    </row>
    <row r="23">
      <c r="A23" s="12" t="inlineStr">
        <is>
          <t>08_ヒヤリハット記録</t>
        </is>
      </c>
      <c r="B23" s="12" t="inlineStr">
        <is>
          <t>不適切な対応の報告と5類型該当性・通報要否・効果検証</t>
        </is>
      </c>
      <c r="C23" s="12" t="inlineStr">
        <is>
          <t>様式8</t>
        </is>
      </c>
    </row>
    <row r="24">
      <c r="A24" s="12" t="inlineStr">
        <is>
          <t>09_減算リスク判定</t>
        </is>
      </c>
      <c r="B24" s="12" t="inlineStr">
        <is>
          <t>3要件の充足状況を一画面で判定するダッシュボード</t>
        </is>
      </c>
      <c r="C24" s="12" t="inlineStr">
        <is>
          <t>様式9</t>
        </is>
      </c>
    </row>
    <row r="25">
      <c r="A25" s="12" t="inlineStr">
        <is>
          <t>10_減算インパクト試算</t>
        </is>
      </c>
      <c r="B25" s="12" t="inlineStr">
        <is>
          <t>自事業所の単位数と単価で減算額を試算</t>
        </is>
      </c>
      <c r="C25" s="12" t="inlineStr">
        <is>
          <t>—</t>
        </is>
      </c>
    </row>
    <row r="26">
      <c r="A26" s="12" t="inlineStr">
        <is>
          <t>11_運営指導 持ち出しチェック</t>
        </is>
      </c>
      <c r="B26" s="12" t="inlineStr">
        <is>
          <t>当日出す書類8点＋自治体追加分の準備状況</t>
        </is>
      </c>
      <c r="C26" s="12" t="inlineStr">
        <is>
          <t>—</t>
        </is>
      </c>
    </row>
    <row r="27">
      <c r="A27" s="12" t="inlineStr">
        <is>
          <t>12_出典・条文一覧</t>
        </is>
      </c>
      <c r="B27" s="12" t="inlineStr">
        <is>
          <t>依拠した一次情報の該当箇所とURL</t>
        </is>
      </c>
      <c r="C27" s="12" t="inlineStr">
        <is>
          <t>—</t>
        </is>
      </c>
    </row>
    <row r="28">
      <c r="A28" s="12" t="inlineStr">
        <is>
          <t>13_改定履歴</t>
        </is>
      </c>
      <c r="B28" s="12" t="inlineStr">
        <is>
          <t>制度改正と本パックの版管理</t>
        </is>
      </c>
      <c r="C28" s="12" t="inlineStr">
        <is>
          <t>—</t>
        </is>
      </c>
    </row>
    <row r="29">
      <c r="A29" s="12" t="inlineStr">
        <is>
          <t>14_設置要綱_様式1</t>
        </is>
      </c>
      <c r="B29" s="12" t="inlineStr">
        <is>
          <t>虐待防止委員会 設置要綱（規程）</t>
        </is>
      </c>
      <c r="C29" s="12" t="inlineStr">
        <is>
          <t>様式1</t>
        </is>
      </c>
    </row>
    <row r="30">
      <c r="A30" s="12" t="inlineStr">
        <is>
          <t>15_任命書_様式2</t>
        </is>
      </c>
      <c r="B30" s="12" t="inlineStr">
        <is>
          <t>虐待防止責任者・担当者の任命書 兼 体制表</t>
        </is>
      </c>
      <c r="C30" s="12" t="inlineStr">
        <is>
          <t>様式2</t>
        </is>
      </c>
    </row>
    <row r="31">
      <c r="A31" s="12" t="inlineStr">
        <is>
          <t>16_改善計画_様式10</t>
        </is>
      </c>
      <c r="B31" s="12" t="inlineStr">
        <is>
          <t>改善計画書／改善報告書（汎用版）</t>
        </is>
      </c>
      <c r="C31" s="12" t="inlineStr">
        <is>
          <t>様式10</t>
        </is>
      </c>
    </row>
    <row r="32">
      <c r="A32" s="12" t="inlineStr">
        <is>
          <t>17_運営規程条文例_様式11</t>
        </is>
      </c>
      <c r="B32" s="12" t="inlineStr">
        <is>
          <t>運営規程「虐待の防止のための措置に関する事項」条文例</t>
        </is>
      </c>
      <c r="C32" s="12" t="inlineStr">
        <is>
          <t>様式11</t>
        </is>
      </c>
    </row>
    <row r="33">
      <c r="A33" s="12" t="inlineStr">
        <is>
          <t>18_掲示物_様式12</t>
        </is>
      </c>
      <c r="B33" s="12" t="inlineStr">
        <is>
          <t>相談・通報先の掲示物</t>
        </is>
      </c>
      <c r="C33" s="12" t="inlineStr">
        <is>
          <t>様式12</t>
        </is>
      </c>
    </row>
    <row r="34">
      <c r="A34" s="12" t="inlineStr">
        <is>
          <t>架空の事業所（〇〇教室）で全様式を書ききった記入例。職員は職員A〜Fの記号で表記</t>
        </is>
      </c>
      <c r="B34" s="12" t="inlineStr">
        <is>
          <t>架空の事業所「〇〇教室」で全様式を書ききった記入例</t>
        </is>
      </c>
      <c r="C34" s="12" t="inlineStr">
        <is>
          <t>—</t>
        </is>
      </c>
    </row>
    <row r="35"/>
    <row r="36">
      <c r="A36" s="11" t="inlineStr">
        <is>
          <t>使い方</t>
        </is>
      </c>
    </row>
    <row r="37">
      <c r="A37" s="13" t="inlineStr">
        <is>
          <t>1. 「01_事業所情報」に自事業所の値を入れる（事業所名・1単位単価・常勤の週所定労働時間・担当者の任命日）。</t>
        </is>
      </c>
    </row>
    <row r="38">
      <c r="A38" s="13" t="inlineStr">
        <is>
          <t>2. 「02_職員名簿」に全従業者を実人数で入れる。常勤換算は参考値として自動計算されます。</t>
        </is>
      </c>
    </row>
    <row r="39">
      <c r="A39" s="13" t="inlineStr">
        <is>
          <t>3. 「03_年間計画」で年間の開催・実施予定を決める。委員会は年1回以上が必須、年2回が推奨です。</t>
        </is>
      </c>
    </row>
    <row r="40">
      <c r="A40" s="13" t="inlineStr">
        <is>
          <t>4. 開催のたびに「04_委員会議事録」のシートタブを右クリック→移動またはコピー→コピーを作成 で複製して書き、その開催日を「09_減算リスク判定」の開催日台帳に1行追記する。</t>
        </is>
      </c>
    </row>
    <row r="41">
      <c r="A41" s="13" t="inlineStr">
        <is>
          <t>5. 「09_減算リスク判定」で3要件の残日数と判定を確認する。表紙にも総合判定が出ます。</t>
        </is>
      </c>
    </row>
    <row r="42">
      <c r="A42" s="13" t="inlineStr">
        <is>
          <t>6. 運営指導の連絡が来たら「11_運営指導 持ち出しチェック」で書類をそろえる。</t>
        </is>
      </c>
    </row>
    <row r="43"/>
    <row r="44">
      <c r="A44" s="11" t="inlineStr">
        <is>
          <t>注意書き</t>
        </is>
      </c>
    </row>
    <row r="45" ht="30" customHeight="1">
      <c r="A45" s="2" t="inlineStr">
        <is>
          <t>・本パックは一次情報（省令・告示・通知・Q&amp;A）に基づいて作成していますが、標準確認項目・標準確認文書・改善計画書の様式・委員会の開催回数の上乗せは指定権者ごとに異なります。指定権者の集団指導資料および自主点検表と必ず突き合わせてください。</t>
        </is>
      </c>
    </row>
    <row r="46" ht="30" customHeight="1">
      <c r="A46" s="2" t="inlineStr">
        <is>
          <t>・数式は新しい関数や配列数式を使わず、Excel 2016以降で使える関数のみで構成しています。空欄状態と記入例の再計算は LibreOffice Calc で確認しました（Microsoft Excel 実機での確認は行っていません）。緑のセルには数式が入っています。上書きしないでください。</t>
        </is>
      </c>
    </row>
    <row r="47" ht="30" customHeight="1">
      <c r="A47" s="2" t="inlineStr">
        <is>
          <t>・記入例の法人名・事業所名はプレースホルダ（〇〇株式会社／〇〇教室）、職員・利用児は職員A〜F・児A/児Bの記号表記です。実在の法人・事業所・人物とは一切関係ありません。</t>
        </is>
      </c>
    </row>
  </sheetData>
  <mergeCells count="12">
    <mergeCell ref="A42:C42"/>
    <mergeCell ref="A41:C41"/>
    <mergeCell ref="A47:C47"/>
    <mergeCell ref="A1:C1"/>
    <mergeCell ref="A37:C37"/>
    <mergeCell ref="A45:C45"/>
    <mergeCell ref="A46:C46"/>
    <mergeCell ref="A40:C40"/>
    <mergeCell ref="A39:C39"/>
    <mergeCell ref="A38:C38"/>
    <mergeCell ref="A2:C2"/>
    <mergeCell ref="B12:C12"/>
  </mergeCells>
  <pageMargins left="0.4" right="0.4" top="0.5" bottom="0.5" header="0.5" footer="0.5"/>
  <pageSetup orientation="portrait" paperSize="9" fitToHeight="0" fitToWidth="1"/>
</worksheet>
</file>

<file path=xl/worksheets/sheet10.xml><?xml version="1.0" encoding="utf-8"?>
<worksheet xmlns="http://schemas.openxmlformats.org/spreadsheetml/2006/main">
  <sheetPr>
    <tabColor rgb="001F3A5F"/>
    <outlinePr summaryBelow="1" summaryRight="1"/>
    <pageSetUpPr fitToPage="1"/>
  </sheetPr>
  <dimension ref="A1:H25"/>
  <sheetViews>
    <sheetView showGridLines="0" workbookViewId="0">
      <selection activeCell="A1" sqref="A1"/>
    </sheetView>
  </sheetViews>
  <sheetFormatPr baseColWidth="8" defaultRowHeight="15"/>
  <cols>
    <col width="38" customWidth="1" min="1" max="1"/>
    <col width="40" customWidth="1" min="2" max="2"/>
    <col width="14" customWidth="1" min="3" max="3"/>
    <col width="14" customWidth="1" min="4" max="4"/>
    <col width="10" customWidth="1" min="5" max="5"/>
    <col width="26" customWidth="1" min="6" max="6"/>
    <col width="26" customWidth="1" min="7" max="7"/>
    <col width="26" customWidth="1" min="8" max="8"/>
  </cols>
  <sheetData>
    <row r="1" ht="22" customHeight="1">
      <c r="A1" s="1" t="inlineStr">
        <is>
          <t>09_減算リスク セルフ点検表（様式9）</t>
        </is>
      </c>
    </row>
    <row r="2" ht="26" customHeight="1">
      <c r="A2" s="2" t="inlineStr">
        <is>
          <t>虐待防止措置未実施減算（所定単位数の1%減）にならないための3要件を一画面で確認します。判定は 下の開催日台帳・05_研修記録・01_事業所情報 の入力から自動計算されます。</t>
        </is>
      </c>
    </row>
    <row r="3" ht="26" customHeight="1">
      <c r="A3" s="4" t="inlineStr">
        <is>
          <t>総合判定</t>
        </is>
      </c>
      <c r="B3" s="9">
        <f>IF(COUNTIF($F$6:$F$8,"減算リスク*")&gt;0,"減算対象の可能性あり（所定単位数の1%減）",IF(COUNTIF($F$6:$F$8,"要注意*")&gt;0,"要注意：期限が近い要件があります","3要件を満たしています"))</f>
        <v/>
      </c>
      <c r="C3" s="17" t="n"/>
      <c r="D3" s="17" t="n"/>
      <c r="E3" s="17" t="n"/>
      <c r="F3" s="17" t="n"/>
      <c r="G3" s="17" t="n"/>
      <c r="H3" s="10" t="n"/>
    </row>
    <row r="4"/>
    <row r="5" ht="30" customHeight="1">
      <c r="A5" s="3" t="inlineStr">
        <is>
          <t>要件</t>
        </is>
      </c>
      <c r="B5" s="3" t="inlineStr">
        <is>
          <t>根拠条文</t>
        </is>
      </c>
      <c r="C5" s="3" t="inlineStr">
        <is>
          <t>直近実施日</t>
        </is>
      </c>
      <c r="D5" s="3" t="inlineStr">
        <is>
          <t>次回期限</t>
        </is>
      </c>
      <c r="E5" s="3" t="inlineStr">
        <is>
          <t>残日数</t>
        </is>
      </c>
      <c r="F5" s="3" t="inlineStr">
        <is>
          <t>判定</t>
        </is>
      </c>
      <c r="G5" s="3" t="inlineStr">
        <is>
          <t>証拠となる書類</t>
        </is>
      </c>
      <c r="H5" s="3" t="inlineStr">
        <is>
          <t>保管場所</t>
        </is>
      </c>
    </row>
    <row r="6" ht="40" customHeight="1">
      <c r="A6" s="12" t="inlineStr">
        <is>
          <t>虐待防止委員会の定期的な開催と従業者への周知</t>
        </is>
      </c>
      <c r="B6" s="14" t="inlineStr">
        <is>
          <t>指定通所基準 第45条第2項第1号（放デイは第71条準用）</t>
        </is>
      </c>
      <c r="C6" s="34">
        <f>IF(MAX($B$18:$B$25)=0,"",MAX($B$18:$B$25))</f>
        <v/>
      </c>
      <c r="D6" s="34">
        <f>IF(N($C6)=0,"未実施",EDATE($C6,12)-1)</f>
        <v/>
      </c>
      <c r="E6" s="16">
        <f>IF(ISNUMBER($D6),$D6-TODAY(),"")</f>
        <v/>
      </c>
      <c r="F6" s="9">
        <f>IF(N($C6)=0,"減算リスク：未実施",IF($E6&lt;0,"減算リスク：1年を超過",IF($E6&lt;=60,"要注意：60日以内","OK")))</f>
        <v/>
      </c>
      <c r="G6" s="7" t="inlineStr">
        <is>
          <t>委員会議事録・周知記録</t>
        </is>
      </c>
      <c r="H6" s="7" t="n"/>
    </row>
    <row r="7" ht="40" customHeight="1">
      <c r="A7" s="12" t="inlineStr">
        <is>
          <t>従業者に対する虐待防止研修の定期的な実施</t>
        </is>
      </c>
      <c r="B7" s="14" t="inlineStr">
        <is>
          <t>同 第2号</t>
        </is>
      </c>
      <c r="C7" s="34">
        <f>'05_研修記録'!$B$22</f>
        <v/>
      </c>
      <c r="D7" s="34">
        <f>IF(N($C7)=0,"未実施",EDATE($C7,12)-1)</f>
        <v/>
      </c>
      <c r="E7" s="16">
        <f>IF(ISNUMBER($D7),$D7-TODAY(),"")</f>
        <v/>
      </c>
      <c r="F7" s="9">
        <f>IF(N($C7)=0,"減算リスク：未実施",IF($E7&lt;0,"減算リスク：1年を超過",IF($E7&lt;=60,"要注意：60日以内","OK")))</f>
        <v/>
      </c>
      <c r="G7" s="7" t="inlineStr">
        <is>
          <t>研修実施記録・受講者名簿</t>
        </is>
      </c>
      <c r="H7" s="7" t="n"/>
    </row>
    <row r="8" ht="40" customHeight="1">
      <c r="A8" s="12" t="inlineStr">
        <is>
          <t>虐待防止措置を適切に実施するための担当者の配置</t>
        </is>
      </c>
      <c r="B8" s="14" t="inlineStr">
        <is>
          <t>同 第3号</t>
        </is>
      </c>
      <c r="C8" s="34">
        <f>IF('01_事業所情報'!$B$14="","",'01_事業所情報'!$B$14)</f>
        <v/>
      </c>
      <c r="D8" s="9">
        <f>IF(N($C8)=0,"未配置","配置継続中")</f>
        <v/>
      </c>
      <c r="E8" s="9">
        <f>"—"</f>
        <v/>
      </c>
      <c r="F8" s="9">
        <f>IF(N($C8)=0,"減算リスク：担当者未配置","OK")</f>
        <v/>
      </c>
      <c r="G8" s="7" t="inlineStr">
        <is>
          <t>任命書・体制表</t>
        </is>
      </c>
      <c r="H8" s="7" t="n"/>
    </row>
    <row r="9"/>
    <row r="10"/>
    <row r="11" ht="20" customHeight="1">
      <c r="A11" s="2" t="inlineStr">
        <is>
          <t>・減算率：所定単位数の100分の1に相当する単位数を所定単位数から減算（告示第122号 別表第1の1の注5の2／別表第3の1の注6の2、留意事項通知 第二の1の(10)）</t>
        </is>
      </c>
    </row>
    <row r="12" ht="20" customHeight="1">
      <c r="A12" s="2" t="inlineStr">
        <is>
          <t>・「定期的に」＝1年に1回以上（留意事項通知 第二の1の(10)③）。同じ減算の中で複数の事由に当たっても減算率は1%のまま。</t>
        </is>
      </c>
    </row>
    <row r="13" ht="20" customHeight="1">
      <c r="A13" s="2" t="inlineStr">
        <is>
          <t>・減算の期間：事実が生じた月の翌月から改善が認められた月まで。速やかに改善計画を都道府県知事等に提出し、事実が生じた月から3月後に改善状況を報告します。</t>
        </is>
      </c>
    </row>
    <row r="14" ht="20" customHeight="1">
      <c r="A14" s="2" t="inlineStr">
        <is>
          <t>・別の減算（身体拘束廃止未実施減算など）に同時該当した場合は、それぞれの減算割合を乗じます（0.99×0.99）。留意事項通知 第二の1の(13)</t>
        </is>
      </c>
    </row>
    <row r="15"/>
    <row r="16" ht="20" customHeight="1">
      <c r="A16" s="2" t="inlineStr">
        <is>
          <t>【委員会 開催日台帳】1開催＝1シートで「04_委員会議事録」を複製したら、開催日をこの表に1行追記してください。上の「直近実施日」は、この表の最新の開催日を自動で拾います。</t>
        </is>
      </c>
    </row>
    <row r="17">
      <c r="A17" s="3" t="inlineStr">
        <is>
          <t>回</t>
        </is>
      </c>
      <c r="B17" s="3" t="inlineStr">
        <is>
          <t>開催日</t>
        </is>
      </c>
      <c r="C17" s="3" t="inlineStr">
        <is>
          <t>備考</t>
        </is>
      </c>
    </row>
    <row r="18">
      <c r="A18" s="12" t="inlineStr">
        <is>
          <t>第1回</t>
        </is>
      </c>
      <c r="B18" s="36">
        <f>IF('04_委員会議事録'!$B$5="","",'04_委員会議事録'!$B$5)</f>
        <v/>
      </c>
      <c r="C18" s="34" t="inlineStr">
        <is>
          <t>「04_委員会議事録」シートの開催日を自動参照</t>
        </is>
      </c>
    </row>
    <row r="19">
      <c r="A19" s="12" t="inlineStr">
        <is>
          <t>第2回</t>
        </is>
      </c>
      <c r="B19" s="36" t="n"/>
      <c r="C19" s="34" t="inlineStr">
        <is>
          <t>複製した議事録シートの開催日を入力</t>
        </is>
      </c>
    </row>
    <row r="20">
      <c r="A20" s="12" t="inlineStr">
        <is>
          <t>第3回</t>
        </is>
      </c>
      <c r="B20" s="36" t="n"/>
      <c r="C20" s="34" t="inlineStr">
        <is>
          <t>複製した議事録シートの開催日を入力</t>
        </is>
      </c>
    </row>
    <row r="21">
      <c r="A21" s="12" t="inlineStr">
        <is>
          <t>第4回</t>
        </is>
      </c>
      <c r="B21" s="36" t="n"/>
      <c r="C21" s="34" t="inlineStr">
        <is>
          <t>複製した議事録シートの開催日を入力</t>
        </is>
      </c>
    </row>
    <row r="22">
      <c r="A22" s="12" t="inlineStr">
        <is>
          <t>第5回</t>
        </is>
      </c>
      <c r="B22" s="36" t="n"/>
      <c r="C22" s="34" t="inlineStr">
        <is>
          <t>複製した議事録シートの開催日を入力</t>
        </is>
      </c>
    </row>
    <row r="23">
      <c r="A23" s="12" t="inlineStr">
        <is>
          <t>第6回</t>
        </is>
      </c>
      <c r="B23" s="36" t="n"/>
      <c r="C23" s="34" t="inlineStr">
        <is>
          <t>複製した議事録シートの開催日を入力</t>
        </is>
      </c>
    </row>
    <row r="24">
      <c r="A24" s="12" t="inlineStr">
        <is>
          <t>第7回</t>
        </is>
      </c>
      <c r="B24" s="36" t="n"/>
      <c r="C24" s="34" t="inlineStr">
        <is>
          <t>複製した議事録シートの開催日を入力</t>
        </is>
      </c>
    </row>
    <row r="25">
      <c r="A25" s="12" t="inlineStr">
        <is>
          <t>第8回</t>
        </is>
      </c>
      <c r="B25" s="36" t="n"/>
      <c r="C25" s="34" t="inlineStr">
        <is>
          <t>複製した議事録シートの開催日を入力</t>
        </is>
      </c>
    </row>
  </sheetData>
  <mergeCells count="8">
    <mergeCell ref="A12:H12"/>
    <mergeCell ref="A2:H2"/>
    <mergeCell ref="A16:H16"/>
    <mergeCell ref="A13:H13"/>
    <mergeCell ref="A11:H11"/>
    <mergeCell ref="A14:H14"/>
    <mergeCell ref="A1:H1"/>
    <mergeCell ref="B3:H3"/>
  </mergeCells>
  <pageMargins left="0.4" right="0.4" top="0.5" bottom="0.5" header="0.5" footer="0.5"/>
  <pageSetup orientation="landscape" paperSize="9" fitToHeight="1" fitToWidth="1"/>
</worksheet>
</file>

<file path=xl/worksheets/sheet11.xml><?xml version="1.0" encoding="utf-8"?>
<worksheet xmlns="http://schemas.openxmlformats.org/spreadsheetml/2006/main">
  <sheetPr>
    <tabColor rgb="001F3A5F"/>
    <outlinePr summaryBelow="1" summaryRight="1"/>
    <pageSetUpPr fitToPage="1"/>
  </sheetPr>
  <dimension ref="A1:G23"/>
  <sheetViews>
    <sheetView showGridLines="0" workbookViewId="0">
      <selection activeCell="A1" sqref="A1"/>
    </sheetView>
  </sheetViews>
  <sheetFormatPr baseColWidth="8" defaultRowHeight="15"/>
  <cols>
    <col width="34" customWidth="1" min="1" max="1"/>
    <col width="26" customWidth="1" min="2" max="2"/>
    <col width="26" customWidth="1" min="3" max="3"/>
    <col width="16" customWidth="1" min="4" max="4"/>
    <col width="16" customWidth="1" min="5" max="5"/>
    <col width="14" customWidth="1" min="6" max="6"/>
    <col width="16" customWidth="1" min="7" max="7"/>
  </cols>
  <sheetData>
    <row r="1" ht="22" customHeight="1">
      <c r="A1" s="1" t="inlineStr">
        <is>
          <t>10_減算インパクト試算</t>
        </is>
      </c>
    </row>
    <row r="2" ht="26" customHeight="1">
      <c r="A2" s="2" t="inlineStr">
        <is>
          <t>自事業所の所定単位数と1単位単価で、減算額の目安を出します。1単位単価は 01_事業所情報 から自動で入ります。1単位未満の端数処理は請求システム・国保連の取扱いに合わせてください（本シートは概算です）。</t>
        </is>
      </c>
    </row>
    <row r="3" ht="30" customHeight="1">
      <c r="A3" s="3" t="inlineStr">
        <is>
          <t>月</t>
        </is>
      </c>
      <c r="B3" s="3" t="inlineStr">
        <is>
          <t>児発 基本報酬 所定単位数合計</t>
        </is>
      </c>
      <c r="C3" s="3" t="inlineStr">
        <is>
          <t>放デイ 基本報酬 所定単位数合計</t>
        </is>
      </c>
      <c r="D3" s="3" t="inlineStr">
        <is>
          <t>合計単位数</t>
        </is>
      </c>
      <c r="E3" s="3" t="inlineStr">
        <is>
          <t>減算単位数（1%）</t>
        </is>
      </c>
      <c r="F3" s="3" t="inlineStr">
        <is>
          <t>1単位単価（円）</t>
        </is>
      </c>
      <c r="G3" s="3" t="inlineStr">
        <is>
          <t>減算額（円）</t>
        </is>
      </c>
    </row>
    <row r="4">
      <c r="A4" s="4" t="inlineStr">
        <is>
          <t>4月</t>
        </is>
      </c>
      <c r="B4" s="24" t="n"/>
      <c r="C4" s="24" t="n"/>
      <c r="D4" s="25">
        <f>IF(AND($B4="",$C4=""),"",N($B4)+N($C4))</f>
        <v/>
      </c>
      <c r="E4" s="25">
        <f>IF($D4="","",ROUND($D4*0.01,0))</f>
        <v/>
      </c>
      <c r="F4" s="26">
        <f>'01_事業所情報'!$B$9</f>
        <v/>
      </c>
      <c r="G4" s="25">
        <f>IF($E4="","",ROUND($E4*$F4,0))</f>
        <v/>
      </c>
    </row>
    <row r="5">
      <c r="A5" s="4" t="inlineStr">
        <is>
          <t>5月</t>
        </is>
      </c>
      <c r="B5" s="24" t="n"/>
      <c r="C5" s="24" t="n"/>
      <c r="D5" s="25">
        <f>IF(AND($B5="",$C5=""),"",N($B5)+N($C5))</f>
        <v/>
      </c>
      <c r="E5" s="25">
        <f>IF($D5="","",ROUND($D5*0.01,0))</f>
        <v/>
      </c>
      <c r="F5" s="26">
        <f>'01_事業所情報'!$B$9</f>
        <v/>
      </c>
      <c r="G5" s="25">
        <f>IF($E5="","",ROUND($E5*$F5,0))</f>
        <v/>
      </c>
    </row>
    <row r="6">
      <c r="A6" s="4" t="inlineStr">
        <is>
          <t>6月</t>
        </is>
      </c>
      <c r="B6" s="24" t="n"/>
      <c r="C6" s="24" t="n"/>
      <c r="D6" s="25">
        <f>IF(AND($B6="",$C6=""),"",N($B6)+N($C6))</f>
        <v/>
      </c>
      <c r="E6" s="25">
        <f>IF($D6="","",ROUND($D6*0.01,0))</f>
        <v/>
      </c>
      <c r="F6" s="26">
        <f>'01_事業所情報'!$B$9</f>
        <v/>
      </c>
      <c r="G6" s="25">
        <f>IF($E6="","",ROUND($E6*$F6,0))</f>
        <v/>
      </c>
    </row>
    <row r="7">
      <c r="A7" s="4" t="inlineStr">
        <is>
          <t>7月</t>
        </is>
      </c>
      <c r="B7" s="24" t="n"/>
      <c r="C7" s="24" t="n"/>
      <c r="D7" s="25">
        <f>IF(AND($B7="",$C7=""),"",N($B7)+N($C7))</f>
        <v/>
      </c>
      <c r="E7" s="25">
        <f>IF($D7="","",ROUND($D7*0.01,0))</f>
        <v/>
      </c>
      <c r="F7" s="26">
        <f>'01_事業所情報'!$B$9</f>
        <v/>
      </c>
      <c r="G7" s="25">
        <f>IF($E7="","",ROUND($E7*$F7,0))</f>
        <v/>
      </c>
    </row>
    <row r="8">
      <c r="A8" s="4" t="inlineStr">
        <is>
          <t>8月</t>
        </is>
      </c>
      <c r="B8" s="24" t="n"/>
      <c r="C8" s="24" t="n"/>
      <c r="D8" s="25">
        <f>IF(AND($B8="",$C8=""),"",N($B8)+N($C8))</f>
        <v/>
      </c>
      <c r="E8" s="25">
        <f>IF($D8="","",ROUND($D8*0.01,0))</f>
        <v/>
      </c>
      <c r="F8" s="26">
        <f>'01_事業所情報'!$B$9</f>
        <v/>
      </c>
      <c r="G8" s="25">
        <f>IF($E8="","",ROUND($E8*$F8,0))</f>
        <v/>
      </c>
    </row>
    <row r="9">
      <c r="A9" s="4" t="inlineStr">
        <is>
          <t>9月</t>
        </is>
      </c>
      <c r="B9" s="24" t="n"/>
      <c r="C9" s="24" t="n"/>
      <c r="D9" s="25">
        <f>IF(AND($B9="",$C9=""),"",N($B9)+N($C9))</f>
        <v/>
      </c>
      <c r="E9" s="25">
        <f>IF($D9="","",ROUND($D9*0.01,0))</f>
        <v/>
      </c>
      <c r="F9" s="26">
        <f>'01_事業所情報'!$B$9</f>
        <v/>
      </c>
      <c r="G9" s="25">
        <f>IF($E9="","",ROUND($E9*$F9,0))</f>
        <v/>
      </c>
    </row>
    <row r="10">
      <c r="A10" s="4" t="inlineStr">
        <is>
          <t>10月</t>
        </is>
      </c>
      <c r="B10" s="24" t="n"/>
      <c r="C10" s="24" t="n"/>
      <c r="D10" s="25">
        <f>IF(AND($B10="",$C10=""),"",N($B10)+N($C10))</f>
        <v/>
      </c>
      <c r="E10" s="25">
        <f>IF($D10="","",ROUND($D10*0.01,0))</f>
        <v/>
      </c>
      <c r="F10" s="26">
        <f>'01_事業所情報'!$B$9</f>
        <v/>
      </c>
      <c r="G10" s="25">
        <f>IF($E10="","",ROUND($E10*$F10,0))</f>
        <v/>
      </c>
    </row>
    <row r="11">
      <c r="A11" s="4" t="inlineStr">
        <is>
          <t>11月</t>
        </is>
      </c>
      <c r="B11" s="24" t="n"/>
      <c r="C11" s="24" t="n"/>
      <c r="D11" s="25">
        <f>IF(AND($B11="",$C11=""),"",N($B11)+N($C11))</f>
        <v/>
      </c>
      <c r="E11" s="25">
        <f>IF($D11="","",ROUND($D11*0.01,0))</f>
        <v/>
      </c>
      <c r="F11" s="26">
        <f>'01_事業所情報'!$B$9</f>
        <v/>
      </c>
      <c r="G11" s="25">
        <f>IF($E11="","",ROUND($E11*$F11,0))</f>
        <v/>
      </c>
    </row>
    <row r="12">
      <c r="A12" s="4" t="inlineStr">
        <is>
          <t>12月</t>
        </is>
      </c>
      <c r="B12" s="24" t="n"/>
      <c r="C12" s="24" t="n"/>
      <c r="D12" s="25">
        <f>IF(AND($B12="",$C12=""),"",N($B12)+N($C12))</f>
        <v/>
      </c>
      <c r="E12" s="25">
        <f>IF($D12="","",ROUND($D12*0.01,0))</f>
        <v/>
      </c>
      <c r="F12" s="26">
        <f>'01_事業所情報'!$B$9</f>
        <v/>
      </c>
      <c r="G12" s="25">
        <f>IF($E12="","",ROUND($E12*$F12,0))</f>
        <v/>
      </c>
    </row>
    <row r="13">
      <c r="A13" s="4" t="inlineStr">
        <is>
          <t>1月</t>
        </is>
      </c>
      <c r="B13" s="24" t="n"/>
      <c r="C13" s="24" t="n"/>
      <c r="D13" s="25">
        <f>IF(AND($B13="",$C13=""),"",N($B13)+N($C13))</f>
        <v/>
      </c>
      <c r="E13" s="25">
        <f>IF($D13="","",ROUND($D13*0.01,0))</f>
        <v/>
      </c>
      <c r="F13" s="26">
        <f>'01_事業所情報'!$B$9</f>
        <v/>
      </c>
      <c r="G13" s="25">
        <f>IF($E13="","",ROUND($E13*$F13,0))</f>
        <v/>
      </c>
    </row>
    <row r="14">
      <c r="A14" s="4" t="inlineStr">
        <is>
          <t>2月</t>
        </is>
      </c>
      <c r="B14" s="24" t="n"/>
      <c r="C14" s="24" t="n"/>
      <c r="D14" s="25">
        <f>IF(AND($B14="",$C14=""),"",N($B14)+N($C14))</f>
        <v/>
      </c>
      <c r="E14" s="25">
        <f>IF($D14="","",ROUND($D14*0.01,0))</f>
        <v/>
      </c>
      <c r="F14" s="26">
        <f>'01_事業所情報'!$B$9</f>
        <v/>
      </c>
      <c r="G14" s="25">
        <f>IF($E14="","",ROUND($E14*$F14,0))</f>
        <v/>
      </c>
    </row>
    <row r="15">
      <c r="A15" s="4" t="inlineStr">
        <is>
          <t>3月</t>
        </is>
      </c>
      <c r="B15" s="24" t="n"/>
      <c r="C15" s="24" t="n"/>
      <c r="D15" s="25">
        <f>IF(AND($B15="",$C15=""),"",N($B15)+N($C15))</f>
        <v/>
      </c>
      <c r="E15" s="25">
        <f>IF($D15="","",ROUND($D15*0.01,0))</f>
        <v/>
      </c>
      <c r="F15" s="26">
        <f>'01_事業所情報'!$B$9</f>
        <v/>
      </c>
      <c r="G15" s="25">
        <f>IF($E15="","",ROUND($E15*$F15,0))</f>
        <v/>
      </c>
    </row>
    <row r="16"/>
    <row r="17" ht="22" customHeight="1">
      <c r="A17" s="4" t="inlineStr">
        <is>
          <t>年間 減算額（円）</t>
        </is>
      </c>
      <c r="B17" s="17" t="n"/>
      <c r="C17" s="10" t="n"/>
      <c r="D17" s="25">
        <f>SUM($G$4:$G$15)</f>
        <v/>
      </c>
      <c r="E17" s="10" t="n"/>
    </row>
    <row r="18" ht="22" customHeight="1">
      <c r="A18" s="4" t="inlineStr">
        <is>
          <t>月平均 減算額（円）</t>
        </is>
      </c>
      <c r="B18" s="17" t="n"/>
      <c r="C18" s="10" t="n"/>
      <c r="D18" s="25">
        <f>IF(COUNT($G$4:$G$15)=0,"",ROUND(AVERAGE($G$4:$G$15),0))</f>
        <v/>
      </c>
      <c r="E18" s="10" t="n"/>
    </row>
    <row r="19" ht="22" customHeight="1">
      <c r="A19" s="4" t="inlineStr">
        <is>
          <t>3か月分の目安（円）</t>
        </is>
      </c>
      <c r="B19" s="17" t="n"/>
      <c r="C19" s="10" t="n"/>
      <c r="D19" s="25">
        <f>IF($D$18="","",ROUND($D$18*3,0))</f>
        <v/>
      </c>
      <c r="E19" s="10" t="n"/>
    </row>
    <row r="20" ht="22" customHeight="1">
      <c r="A20" s="4" t="inlineStr">
        <is>
          <t>身体拘束廃止未実施減算に同時該当した場合の月額（円）</t>
        </is>
      </c>
      <c r="B20" s="17" t="n"/>
      <c r="C20" s="10" t="n"/>
      <c r="D20" s="25">
        <f>IF(COUNT($D$4:$D$15)=0,"",ROUND(AVERAGE($D$4:$D$15)*(1-0.99*0.99)*$F$4,0))</f>
        <v/>
      </c>
      <c r="E20" s="10" t="n"/>
    </row>
    <row r="21"/>
    <row r="22" ht="28" customHeight="1">
      <c r="A22" s="2" t="inlineStr">
        <is>
          <t>※ 改善状況の報告が事実の生じた月から3月後に設定されているため、いったん該当すると3か月前後は減算が続くのが通常です。本シートの「3か月分の目安」は最低ラインの目安として使ってください。</t>
        </is>
      </c>
    </row>
    <row r="23" ht="34" customHeight="1">
      <c r="A23" s="2" t="inlineStr">
        <is>
          <t>※ 「所定単位数」に各種加算を含むかは、留意事項通知 第二の1の(10)に明示がありません（(7)(8)にある「各種加算がなされる前の単位数とし」という注記が(10)には置かれていません）。告示の注の位置から基本報酬に対する減算と解されますが、指定権者・請求システムの取扱いを確認してください。</t>
        </is>
      </c>
    </row>
  </sheetData>
  <mergeCells count="12">
    <mergeCell ref="D20:E20"/>
    <mergeCell ref="A19:C19"/>
    <mergeCell ref="A1:G1"/>
    <mergeCell ref="D19:E19"/>
    <mergeCell ref="A22:G22"/>
    <mergeCell ref="A17:C17"/>
    <mergeCell ref="A18:C18"/>
    <mergeCell ref="A2:G2"/>
    <mergeCell ref="D18:E18"/>
    <mergeCell ref="D17:E17"/>
    <mergeCell ref="A20:C20"/>
    <mergeCell ref="A23:G23"/>
  </mergeCells>
  <pageMargins left="0.4" right="0.4" top="0.5" bottom="0.5" header="0.5" footer="0.5"/>
  <pageSetup orientation="landscape" paperSize="9" fitToHeight="1" fitToWidth="1"/>
</worksheet>
</file>

<file path=xl/worksheets/sheet12.xml><?xml version="1.0" encoding="utf-8"?>
<worksheet xmlns="http://schemas.openxmlformats.org/spreadsheetml/2006/main">
  <sheetPr>
    <tabColor rgb="001F3A5F"/>
    <outlinePr summaryBelow="1" summaryRight="1"/>
    <pageSetUpPr fitToPage="1"/>
  </sheetPr>
  <dimension ref="A1:G17"/>
  <sheetViews>
    <sheetView showGridLines="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44" customWidth="1" min="2" max="2"/>
    <col width="52" customWidth="1" min="3" max="3"/>
    <col width="8" customWidth="1" min="4" max="4"/>
    <col width="24" customWidth="1" min="5" max="5"/>
    <col width="14" customWidth="1" min="6" max="6"/>
    <col width="20" customWidth="1" min="7" max="7"/>
  </cols>
  <sheetData>
    <row r="1" ht="22" customHeight="1">
      <c r="A1" s="1" t="inlineStr">
        <is>
          <t>11_運営指導 持ち出しチェック</t>
        </is>
      </c>
    </row>
    <row r="2" ht="26" customHeight="1">
      <c r="A2" s="2" t="inlineStr">
        <is>
          <t>運営指導では「委員会を置いたこと」ではなく、定期的に開き、指針・研修・担当者とつながった記録が出せるかを見られます。標準確認項目・標準確認文書は指定権者ごとに定められているため、集団指導資料・自主点検表と突き合わせてください。</t>
        </is>
      </c>
    </row>
    <row r="3" ht="30" customHeight="1">
      <c r="A3" s="3" t="inlineStr">
        <is>
          <t>No</t>
        </is>
      </c>
      <c r="B3" s="3" t="inlineStr">
        <is>
          <t>書類名</t>
        </is>
      </c>
      <c r="C3" s="3" t="inlineStr">
        <is>
          <t>根拠条文・通知</t>
        </is>
      </c>
      <c r="D3" s="3" t="inlineStr">
        <is>
          <t>有無</t>
        </is>
      </c>
      <c r="E3" s="3" t="inlineStr">
        <is>
          <t>保管場所</t>
        </is>
      </c>
      <c r="F3" s="3" t="inlineStr">
        <is>
          <t>最終更新日</t>
        </is>
      </c>
      <c r="G3" s="3" t="inlineStr">
        <is>
          <t>備考（自動）</t>
        </is>
      </c>
    </row>
    <row r="4" ht="48" customHeight="1">
      <c r="A4" s="21" t="n">
        <v>1</v>
      </c>
      <c r="B4" s="12" t="inlineStr">
        <is>
          <t>運営規程（虐待の防止のための措置に関する事項）</t>
        </is>
      </c>
      <c r="C4" s="14" t="inlineStr">
        <is>
          <t>指定通所基準 第37条第11号（放デイは第71条準用）／解釈通知 第三の3の(26)⑧
【見られる点】担当者の設置・苦情解決体制・研修の実施・委員会の設置の4点が書かれているか</t>
        </is>
      </c>
      <c r="D4" s="7" t="n"/>
      <c r="E4" s="7" t="n"/>
      <c r="F4" s="32" t="n"/>
      <c r="G4" s="9">
        <f>IF($F4="","",IF(DATEDIF($F4,TODAY(),"d")&gt;365,"1年以上更新なし",""))</f>
        <v/>
      </c>
    </row>
    <row r="5" ht="48" customHeight="1">
      <c r="A5" s="21" t="n">
        <v>2</v>
      </c>
      <c r="B5" s="12" t="inlineStr">
        <is>
          <t>重要事項説明書</t>
        </is>
      </c>
      <c r="C5" s="14" t="inlineStr">
        <is>
          <t>指定通所基準 第11条
【見られる点】運営規程と同じ内容が保護者に説明されているか</t>
        </is>
      </c>
      <c r="D5" s="7" t="n"/>
      <c r="E5" s="7" t="n"/>
      <c r="F5" s="32" t="n"/>
      <c r="G5" s="9">
        <f>IF($F5="","",IF(DATEDIF($F5,TODAY(),"d")&gt;365,"1年以上更新なし",""))</f>
        <v/>
      </c>
    </row>
    <row r="6" ht="48" customHeight="1">
      <c r="A6" s="21" t="n">
        <v>3</v>
      </c>
      <c r="B6" s="12" t="inlineStr">
        <is>
          <t>虐待防止委員会 設置要綱（規程）</t>
        </is>
      </c>
      <c r="C6" s="14" t="inlineStr">
        <is>
          <t>解釈通知 第三の3の(35)①
【見られる点】役割3つ・構成・開催頻度・記録の保存が書かれているか</t>
        </is>
      </c>
      <c r="D6" s="7" t="n"/>
      <c r="E6" s="7" t="n"/>
      <c r="F6" s="32" t="n"/>
      <c r="G6" s="9">
        <f>IF($F6="","",IF(DATEDIF($F6,TODAY(),"d")&gt;365,"1年以上更新なし",""))</f>
        <v/>
      </c>
    </row>
    <row r="7" ht="48" customHeight="1">
      <c r="A7" s="21" t="n">
        <v>4</v>
      </c>
      <c r="B7" s="12" t="inlineStr">
        <is>
          <t>虐待防止委員会 議事録（直近1年分）</t>
        </is>
      </c>
      <c r="C7" s="14" t="inlineStr">
        <is>
          <t>基準 第45条第2項第1号／解釈通知(35)①
【見られる点】開催日が1年以内か、管理者・担当者が参画しているか、一体開催なら両方の議題があるか</t>
        </is>
      </c>
      <c r="D7" s="7" t="n"/>
      <c r="E7" s="7" t="n"/>
      <c r="F7" s="32" t="n"/>
      <c r="G7" s="9">
        <f>IF($F7="","",IF(DATEDIF($F7,TODAY(),"d")&gt;365,"1年以上更新なし",""))</f>
        <v/>
      </c>
    </row>
    <row r="8" ht="48" customHeight="1">
      <c r="A8" s="21" t="n">
        <v>5</v>
      </c>
      <c r="B8" s="12" t="inlineStr">
        <is>
          <t>委員会の結果を従業者に周知した記録</t>
        </is>
      </c>
      <c r="C8" s="14" t="inlineStr">
        <is>
          <t>基準 第45条第2項第1号
【見られる点】職員会議録・供覧簿・署名。議事録があっても周知の記録がないと指摘される</t>
        </is>
      </c>
      <c r="D8" s="7" t="n"/>
      <c r="E8" s="7" t="n"/>
      <c r="F8" s="32" t="n"/>
      <c r="G8" s="9">
        <f>IF($F8="","",IF(DATEDIF($F8,TODAY(),"d")&gt;365,"1年以上更新なし",""))</f>
        <v/>
      </c>
    </row>
    <row r="9" ht="48" customHeight="1">
      <c r="A9" s="21" t="n">
        <v>6</v>
      </c>
      <c r="B9" s="12" t="inlineStr">
        <is>
          <t>年間研修計画と研修実施記録・受講者名簿</t>
        </is>
      </c>
      <c r="C9" s="14" t="inlineStr">
        <is>
          <t>基準 第45条第2項第2号／解釈通知(35)③
【見られる点】年1回以上か、全従業者が受けているか、新規採用者への実施があるか</t>
        </is>
      </c>
      <c r="D9" s="7" t="n"/>
      <c r="E9" s="7" t="n"/>
      <c r="F9" s="32" t="n"/>
      <c r="G9" s="9">
        <f>IF($F9="","",IF(DATEDIF($F9,TODAY(),"d")&gt;365,"1年以上更新なし",""))</f>
        <v/>
      </c>
    </row>
    <row r="10" ht="48" customHeight="1">
      <c r="A10" s="21" t="n">
        <v>7</v>
      </c>
      <c r="B10" s="12" t="inlineStr">
        <is>
          <t>虐待防止担当者の任命書・体制表</t>
        </is>
      </c>
      <c r="C10" s="14" t="inlineStr">
        <is>
          <t>基準 第45条第2項第3号／解釈通知(35)④
【見られる点】誰が担当者か即答できるか</t>
        </is>
      </c>
      <c r="D10" s="7" t="n"/>
      <c r="E10" s="7" t="n"/>
      <c r="F10" s="32" t="n"/>
      <c r="G10" s="9">
        <f>IF($F10="","",IF(DATEDIF($F10,TODAY(),"d")&gt;365,"1年以上更新なし",""))</f>
        <v/>
      </c>
    </row>
    <row r="11" ht="48" customHeight="1">
      <c r="A11" s="21" t="n">
        <v>8</v>
      </c>
      <c r="B11" s="12" t="inlineStr">
        <is>
          <t>セルフチェック・労働環境チェックの集計と委員会での検討記録</t>
        </is>
      </c>
      <c r="C11" s="14" t="inlineStr">
        <is>
          <t>解釈通知(35)①イ
【見られる点】チェックしただけで終わっていないか</t>
        </is>
      </c>
      <c r="D11" s="7" t="n"/>
      <c r="E11" s="7" t="n"/>
      <c r="F11" s="32" t="n"/>
      <c r="G11" s="9">
        <f>IF($F11="","",IF(DATEDIF($F11,TODAY(),"d")&gt;365,"1年以上更新なし",""))</f>
        <v/>
      </c>
    </row>
    <row r="12" ht="48" customHeight="1">
      <c r="A12" s="21" t="n">
        <v>9</v>
      </c>
      <c r="B12" s="12" t="inlineStr">
        <is>
          <t>（自治体追加分）</t>
        </is>
      </c>
      <c r="C12" s="14" t="inlineStr">
        <is>
          <t>指定権者の標準確認文書</t>
        </is>
      </c>
      <c r="D12" s="7" t="n"/>
      <c r="E12" s="7" t="n"/>
      <c r="F12" s="32" t="n"/>
      <c r="G12" s="9">
        <f>IF($F12="","",IF(DATEDIF($F12,TODAY(),"d")&gt;365,"1年以上更新なし",""))</f>
        <v/>
      </c>
    </row>
    <row r="13" ht="48" customHeight="1">
      <c r="A13" s="21" t="n">
        <v>10</v>
      </c>
      <c r="B13" s="12" t="inlineStr">
        <is>
          <t>（自治体追加分）</t>
        </is>
      </c>
      <c r="C13" s="14" t="inlineStr">
        <is>
          <t>指定権者の標準確認文書</t>
        </is>
      </c>
      <c r="D13" s="7" t="n"/>
      <c r="E13" s="7" t="n"/>
      <c r="F13" s="32" t="n"/>
      <c r="G13" s="9">
        <f>IF($F13="","",IF(DATEDIF($F13,TODAY(),"d")&gt;365,"1年以上更新なし",""))</f>
        <v/>
      </c>
    </row>
    <row r="14"/>
    <row r="15">
      <c r="A15" s="4" t="inlineStr">
        <is>
          <t>準備率（%）※ 有無を入力した行だけを分母にします</t>
        </is>
      </c>
      <c r="B15" s="17" t="n"/>
      <c r="C15" s="10" t="n"/>
      <c r="D15" s="33">
        <f>IF(COUNTIFS($B$4:$B$13,"&lt;&gt;",$D$4:$D$13,"&lt;&gt;")=0,"",ROUND(COUNTIF($D$4:$D$13,"有")/COUNTIFS($B$4:$B$13,"&lt;&gt;",$D$4:$D$13,"&lt;&gt;")*100,1))</f>
        <v/>
      </c>
    </row>
    <row r="16">
      <c r="A16" s="4" t="inlineStr">
        <is>
          <t>不足している書類の件数（有無を入力済みで「有」でない行）</t>
        </is>
      </c>
      <c r="B16" s="17" t="n"/>
      <c r="C16" s="10" t="n"/>
      <c r="D16" s="16">
        <f>COUNTIFS($B$4:$B$13,"&lt;&gt;",$D$4:$D$13,"&lt;&gt;",$D$4:$D$13,"&lt;&gt;有")</f>
        <v/>
      </c>
      <c r="E16" s="17" t="n"/>
      <c r="F16" s="17" t="n"/>
      <c r="G16" s="10" t="n"/>
    </row>
    <row r="17">
      <c r="A17" s="4" t="inlineStr">
        <is>
          <t>未確認の件数（D列の有無が未入力の行）</t>
        </is>
      </c>
      <c r="B17" s="17" t="n"/>
      <c r="C17" s="10" t="n"/>
      <c r="D17" s="16">
        <f>COUNTIFS($B$4:$B$13,"&lt;&gt;",$D$4:$D$13,"")</f>
        <v/>
      </c>
      <c r="E17" s="17" t="n"/>
      <c r="F17" s="17" t="n"/>
      <c r="G17" s="10" t="n"/>
    </row>
  </sheetData>
  <mergeCells count="7">
    <mergeCell ref="A1:G1"/>
    <mergeCell ref="D17:G17"/>
    <mergeCell ref="D16:G16"/>
    <mergeCell ref="A17:C17"/>
    <mergeCell ref="A2:G2"/>
    <mergeCell ref="A15:C15"/>
    <mergeCell ref="A16:C16"/>
  </mergeCells>
  <dataValidations count="1">
    <dataValidation sqref="D4:D13" showDropDown="0" showInputMessage="0" showErrorMessage="0" allowBlank="1" type="list">
      <formula1>"有,無,該当なし"</formula1>
    </dataValidation>
  </dataValidations>
  <pageMargins left="0.4" right="0.4" top="0.5" bottom="0.5" header="0.5" footer="0.5"/>
  <pageSetup orientation="landscape" paperSize="9" fitToHeight="1" fitToWidth="1"/>
</worksheet>
</file>

<file path=xl/worksheets/sheet13.xml><?xml version="1.0" encoding="utf-8"?>
<worksheet xmlns="http://schemas.openxmlformats.org/spreadsheetml/2006/main">
  <sheetPr>
    <tabColor rgb="001F3A5F"/>
    <outlinePr summaryBelow="1" summaryRight="1"/>
    <pageSetUpPr fitToPage="1"/>
  </sheetPr>
  <dimension ref="A1:G20"/>
  <sheetViews>
    <sheetView showGridLines="0" workbookViewId="0">
      <pane xSplit="1" ySplit="3" topLeftCell="B4"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52" customWidth="1" min="2" max="2"/>
    <col width="32" customWidth="1" min="3" max="3"/>
    <col width="46" customWidth="1" min="4" max="4"/>
    <col width="60" customWidth="1" min="5" max="5"/>
    <col width="14" customWidth="1" min="6" max="6"/>
    <col width="14" customWidth="1" min="7" max="7"/>
  </cols>
  <sheetData>
    <row r="1" ht="22" customHeight="1">
      <c r="A1" s="1" t="inlineStr">
        <is>
          <t>12_出典・条文一覧</t>
        </is>
      </c>
    </row>
    <row r="2" ht="26" customHeight="1">
      <c r="A2" s="2" t="inlineStr">
        <is>
          <t>本パックが依拠した一次情報です。制度は改正されます。配布前・年度替わりには、必ず原典に当たって最終確認日を更新してください。</t>
        </is>
      </c>
    </row>
    <row r="3" ht="30" customHeight="1">
      <c r="A3" s="3" t="inlineStr">
        <is>
          <t>区分</t>
        </is>
      </c>
      <c r="B3" s="3" t="inlineStr">
        <is>
          <t>名称</t>
        </is>
      </c>
      <c r="C3" s="3" t="inlineStr">
        <is>
          <t>番号・発出元</t>
        </is>
      </c>
      <c r="D3" s="3" t="inlineStr">
        <is>
          <t>該当箇所</t>
        </is>
      </c>
      <c r="E3" s="3" t="inlineStr">
        <is>
          <t>URL</t>
        </is>
      </c>
      <c r="F3" s="3" t="inlineStr">
        <is>
          <t>最終確認日</t>
        </is>
      </c>
      <c r="G3" s="3" t="inlineStr">
        <is>
          <t>判定（自動）</t>
        </is>
      </c>
    </row>
    <row r="4" ht="34" customHeight="1">
      <c r="A4" s="12" t="inlineStr">
        <is>
          <t>省令</t>
        </is>
      </c>
      <c r="B4" s="12" t="inlineStr">
        <is>
          <t>児童福祉法に基づく指定通所支援の事業等の人員、設備及び運営に関する基準</t>
        </is>
      </c>
      <c r="C4" s="14" t="inlineStr">
        <is>
          <t>平成24年2月3日厚生労働省令第15号</t>
        </is>
      </c>
      <c r="D4" s="14" t="inlineStr">
        <is>
          <t>第37条第11号（運営規程）／第45条（虐待等の禁止）／第71条（準用）</t>
        </is>
      </c>
      <c r="E4" s="14" t="inlineStr">
        <is>
          <t>https://laws.e-gov.go.jp/law/424M60000100015</t>
        </is>
      </c>
      <c r="F4" s="32" t="n">
        <v>46248</v>
      </c>
      <c r="G4" s="9">
        <f>IF($F4="","",IF(DATEDIF($F4,TODAY(),"d")&gt;365,"再確認推奨",""))</f>
        <v/>
      </c>
    </row>
    <row r="5" ht="34" customHeight="1">
      <c r="A5" s="12" t="inlineStr">
        <is>
          <t>告示</t>
        </is>
      </c>
      <c r="B5" s="12" t="inlineStr">
        <is>
          <t>児童福祉法に基づく指定通所支援及び基準該当通所支援に要する費用の額の算定に関する基準</t>
        </is>
      </c>
      <c r="C5" s="14" t="inlineStr">
        <is>
          <t>平成24年3月14日厚生労働省告示第122号</t>
        </is>
      </c>
      <c r="D5" s="14" t="inlineStr">
        <is>
          <t>別表第1の1の注5の2（児発）／別表第3の1の注6の2（放デイ）</t>
        </is>
      </c>
      <c r="E5" s="14" t="inlineStr">
        <is>
          <t>https://www.mhlw.go.jp/web/t_doc?dataId=82ab2680&amp;dataType=0</t>
        </is>
      </c>
      <c r="F5" s="32" t="n">
        <v>46248</v>
      </c>
      <c r="G5" s="9">
        <f>IF($F5="","",IF(DATEDIF($F5,TODAY(),"d")&gt;365,"再確認推奨",""))</f>
        <v/>
      </c>
    </row>
    <row r="6" ht="34" customHeight="1">
      <c r="A6" s="12" t="inlineStr">
        <is>
          <t>通知</t>
        </is>
      </c>
      <c r="B6" s="12" t="inlineStr">
        <is>
          <t>算定基準等の制定に伴う実施上の留意事項について（留意事項通知）改正後全文</t>
        </is>
      </c>
      <c r="C6" s="14" t="inlineStr">
        <is>
          <t>平成24年3月30日障発0330第16号</t>
        </is>
      </c>
      <c r="D6" s="14" t="inlineStr">
        <is>
          <t>第二の1の(8)(8の2)(9)(10)(11)(12)(13)(14)</t>
        </is>
      </c>
      <c r="E6" s="14" t="inlineStr">
        <is>
          <t>https://www.cfa.go.jp/assets/contents/node/basic_page/field_ref_resources/2c5e1bb4-ee80-462b-992f-06f0d8c9b774/4aacbf83/20260402_policies_shougaijishien_shisaku_r8hoshukaitei_17.pdf</t>
        </is>
      </c>
      <c r="F6" s="32" t="n">
        <v>46248</v>
      </c>
      <c r="G6" s="9">
        <f>IF($F6="","",IF(DATEDIF($F6,TODAY(),"d")&gt;365,"再確認推奨",""))</f>
        <v/>
      </c>
    </row>
    <row r="7" ht="34" customHeight="1">
      <c r="A7" s="12" t="inlineStr">
        <is>
          <t>通知</t>
        </is>
      </c>
      <c r="B7" s="12" t="inlineStr">
        <is>
          <t>指定通所支援の事業等の人員、設備及び運営に関する基準について（解釈通知）新旧対照表</t>
        </is>
      </c>
      <c r="C7" s="14" t="inlineStr">
        <is>
          <t>平成24年3月30日障発0330第12号（令和6年3月29日改正）</t>
        </is>
      </c>
      <c r="D7" s="14" t="inlineStr">
        <is>
          <t>第三の3の(26)⑧／第三の3の(35)</t>
        </is>
      </c>
      <c r="E7" s="14" t="inlineStr">
        <is>
          <t>https://www.cfa.go.jp/assets/contents/node/basic_page/field_ref_resources/253aba4f-3ce0-4aa1-a777-3d42440f1ca2/0ff3d1f9/20240412_policies_shougaijishien_shisaku_hoshukaitei_53.pdf</t>
        </is>
      </c>
      <c r="F7" s="32" t="n">
        <v>46248</v>
      </c>
      <c r="G7" s="9">
        <f>IF($F7="","",IF(DATEDIF($F7,TODAY(),"d")&gt;365,"再確認推奨",""))</f>
        <v/>
      </c>
    </row>
    <row r="8" ht="34" customHeight="1">
      <c r="A8" s="12" t="inlineStr">
        <is>
          <t>資料</t>
        </is>
      </c>
      <c r="B8" s="12" t="inlineStr">
        <is>
          <t>令和6年度障害福祉サービス等報酬改定における改定事項について（障害児支援）</t>
        </is>
      </c>
      <c r="C8" s="14" t="inlineStr">
        <is>
          <t>こども家庭庁</t>
        </is>
      </c>
      <c r="D8" s="14" t="inlineStr">
        <is>
          <t>p.83 虐待防止措置未実施減算【新設】／p.84 身体拘束廃止未実施減算【見直し】</t>
        </is>
      </c>
      <c r="E8" s="14" t="inlineStr">
        <is>
          <t>https://www.cfa.go.jp/assets/contents/node/basic_page/field_ref_resources/253aba4f-3ce0-4aa1-a777-3d42440f1ca2/25400d3f/20240412_policies_shougaijishien_shisaku_hoshukaitei_45.pdf</t>
        </is>
      </c>
      <c r="F8" s="32" t="n">
        <v>46248</v>
      </c>
      <c r="G8" s="9">
        <f>IF($F8="","",IF(DATEDIF($F8,TODAY(),"d")&gt;365,"再確認推奨",""))</f>
        <v/>
      </c>
    </row>
    <row r="9" ht="34" customHeight="1">
      <c r="A9" s="12" t="inlineStr">
        <is>
          <t>Q&amp;A</t>
        </is>
      </c>
      <c r="B9" s="12" t="inlineStr">
        <is>
          <t>令和6年度障害福祉サービス等報酬改定等に関するQ&amp;A VOL.1</t>
        </is>
      </c>
      <c r="C9" s="14" t="inlineStr">
        <is>
          <t>令和6年3月29日</t>
        </is>
      </c>
      <c r="D9" s="14" t="inlineStr">
        <is>
          <t>問84（新規指定事業所の虐待防止措置未実施減算）</t>
        </is>
      </c>
      <c r="E9" s="14" t="inlineStr">
        <is>
          <t>https://www.mhlw.go.jp/content/001260473.pdf</t>
        </is>
      </c>
      <c r="F9" s="32" t="n">
        <v>46248</v>
      </c>
      <c r="G9" s="9">
        <f>IF($F9="","",IF(DATEDIF($F9,TODAY(),"d")&gt;365,"再確認推奨",""))</f>
        <v/>
      </c>
    </row>
    <row r="10" ht="34" customHeight="1">
      <c r="A10" s="12" t="inlineStr">
        <is>
          <t>法律</t>
        </is>
      </c>
      <c r="B10" s="12" t="inlineStr">
        <is>
          <t>障害者虐待の防止、障害者の養護者に対する支援等に関する法律</t>
        </is>
      </c>
      <c r="C10" s="14" t="inlineStr">
        <is>
          <t>平成23年法律第79号</t>
        </is>
      </c>
      <c r="D10" s="14" t="inlineStr">
        <is>
          <t>第2条第4項・第7項／第15条／第16条</t>
        </is>
      </c>
      <c r="E10" s="14" t="inlineStr">
        <is>
          <t>https://laws.e-gov.go.jp/law/423AC1000000079</t>
        </is>
      </c>
      <c r="F10" s="32" t="n">
        <v>46248</v>
      </c>
      <c r="G10" s="9">
        <f>IF($F10="","",IF(DATEDIF($F10,TODAY(),"d")&gt;365,"再確認推奨",""))</f>
        <v/>
      </c>
    </row>
    <row r="11" ht="34" customHeight="1">
      <c r="A11" s="12" t="inlineStr">
        <is>
          <t>手引き</t>
        </is>
      </c>
      <c r="B11" s="12" t="inlineStr">
        <is>
          <t>障害者福祉施設等における障害者虐待の防止と対応の手引き</t>
        </is>
      </c>
      <c r="C11" s="14" t="inlineStr">
        <is>
          <t>厚生労働省（令和6年7月）</t>
        </is>
      </c>
      <c r="D11" s="14" t="inlineStr">
        <is>
          <t>障害児通所支援事業の位置づけ／通報義務の運用／B：職員セルフチェックリスト</t>
        </is>
      </c>
      <c r="E11" s="14" t="inlineStr">
        <is>
          <t>https://www.cfa.go.jp/assets/contents/node/basic_page/field_ref_resources/7692b729-5944-45ee-bbd8-f0283126b7db/0a23426e/20241101_policies_shougaijishien_shisaku_guideline_tebiki_18.pdf</t>
        </is>
      </c>
      <c r="F11" s="32" t="n">
        <v>46248</v>
      </c>
      <c r="G11" s="9">
        <f>IF($F11="","",IF(DATEDIF($F11,TODAY(),"d")&gt;365,"再確認推奨",""))</f>
        <v/>
      </c>
    </row>
    <row r="12" ht="34" customHeight="1">
      <c r="A12" s="12" t="inlineStr">
        <is>
          <t>資料</t>
        </is>
      </c>
      <c r="B12" s="12" t="inlineStr">
        <is>
          <t>障害者虐待防止委員会、身体的拘束等の適正化委員会と虐待防止責任者の役割</t>
        </is>
      </c>
      <c r="C12" s="14" t="inlineStr">
        <is>
          <t>厚生労働省 社会・援護局障害保健福祉部障害福祉課</t>
        </is>
      </c>
      <c r="D12" s="14" t="inlineStr">
        <is>
          <t>委員会の構成例／研修対象者／労働環境・条件チェックリスト／小規模事業所の取組</t>
        </is>
      </c>
      <c r="E12" s="14" t="inlineStr">
        <is>
          <t>https://www.mhlw.go.jp/content/001299474.pdf</t>
        </is>
      </c>
      <c r="F12" s="32" t="n">
        <v>46248</v>
      </c>
      <c r="G12" s="9">
        <f>IF($F12="","",IF(DATEDIF($F12,TODAY(),"d")&gt;365,"再確認推奨",""))</f>
        <v/>
      </c>
    </row>
    <row r="13" ht="34" customHeight="1">
      <c r="A13" s="12" t="inlineStr">
        <is>
          <t>自治体</t>
        </is>
      </c>
      <c r="B13" s="12" t="inlineStr">
        <is>
          <t>実地指導で指摘が多かった事項（児童福祉法）令和4年度 集団指導資料</t>
        </is>
      </c>
      <c r="C13" s="14" t="inlineStr">
        <is>
          <t>札幌市障がい福祉課</t>
        </is>
      </c>
      <c r="D13" s="14" t="inlineStr">
        <is>
          <t>虐待防止研修・委員会の設置と開催記録に関する指摘例</t>
        </is>
      </c>
      <c r="E13" s="14" t="inlineStr">
        <is>
          <t>https://www.city.sapporo.jp/shogaifukushi/jiritsushien/documents/zikaitei.pdf</t>
        </is>
      </c>
      <c r="F13" s="32" t="n">
        <v>46248</v>
      </c>
      <c r="G13" s="9">
        <f>IF($F13="","",IF(DATEDIF($F13,TODAY(),"d")&gt;365,"再確認推奨",""))</f>
        <v/>
      </c>
    </row>
    <row r="14" ht="34" customHeight="1">
      <c r="A14" s="12" t="inlineStr">
        <is>
          <t>自治体</t>
        </is>
      </c>
      <c r="B14" s="12" t="inlineStr">
        <is>
          <t>虐待防止措置未実施減算について</t>
        </is>
      </c>
      <c r="C14" s="14" t="inlineStr">
        <is>
          <t>島根県</t>
        </is>
      </c>
      <c r="D14" s="14" t="inlineStr">
        <is>
          <t>改善計画書・改善報告書の参考様式／減算の適用期間の運用</t>
        </is>
      </c>
      <c r="E14" s="14" t="inlineStr">
        <is>
          <t>https://www.pref.shimane.lg.jp/medical/fukushi/syougai/jigyousya/syougaiservice/gyakutaibousisoti_mijisshigensan.html</t>
        </is>
      </c>
      <c r="F14" s="32" t="n">
        <v>46248</v>
      </c>
      <c r="G14" s="9">
        <f>IF($F14="","",IF(DATEDIF($F14,TODAY(),"d")&gt;365,"再確認推奨",""))</f>
        <v/>
      </c>
    </row>
    <row r="15" ht="34" customHeight="1">
      <c r="A15" s="12" t="inlineStr">
        <is>
          <t>自治体</t>
        </is>
      </c>
      <c r="B15" s="12" t="inlineStr">
        <is>
          <t>虐待防止措置未実施減算の取扱いについて</t>
        </is>
      </c>
      <c r="C15" s="14" t="inlineStr">
        <is>
          <t>福山市</t>
        </is>
      </c>
      <c r="D15" s="14" t="inlineStr">
        <is>
          <t>3要件の具体化と届出運用</t>
        </is>
      </c>
      <c r="E15" s="14" t="inlineStr">
        <is>
          <t>https://www.city.fukuyama.hiroshima.jp/soshiki/shogaifukushi/343999.html</t>
        </is>
      </c>
      <c r="F15" s="32" t="n">
        <v>46248</v>
      </c>
      <c r="G15" s="9">
        <f>IF($F15="","",IF(DATEDIF($F15,TODAY(),"d")&gt;365,"再確認推奨",""))</f>
        <v/>
      </c>
    </row>
    <row r="16" ht="34" customHeight="1">
      <c r="A16" s="12" t="inlineStr">
        <is>
          <t>資料</t>
        </is>
      </c>
      <c r="B16" s="12" t="inlineStr">
        <is>
          <t>令和8年度障害福祉サービス等報酬改定について（掲載資料一覧・改正告示・留意事項通知）</t>
        </is>
      </c>
      <c r="C16" s="14" t="inlineStr">
        <is>
          <t>こども家庭庁</t>
        </is>
      </c>
      <c r="D16" s="14" t="inlineStr">
        <is>
          <t>留意事項通知 改正後全文の掲載元（令和8年4月2日）</t>
        </is>
      </c>
      <c r="E16" s="14" t="inlineStr">
        <is>
          <t>https://www.cfa.go.jp/policies/shougaijishien/shisaku/r8hoshukaitei</t>
        </is>
      </c>
      <c r="F16" s="32" t="n">
        <v>46248</v>
      </c>
      <c r="G16" s="9">
        <f>IF($F16="","",IF(DATEDIF($F16,TODAY(),"d")&gt;365,"再確認推奨",""))</f>
        <v/>
      </c>
    </row>
    <row r="17"/>
    <row r="18">
      <c r="A18" s="4" t="inlineStr">
        <is>
          <t>最終確認日のうち最も古いもの</t>
        </is>
      </c>
      <c r="B18" s="17" t="n"/>
      <c r="C18" s="10" t="n"/>
      <c r="D18" s="34">
        <f>MIN($F$4:$F$16)</f>
        <v/>
      </c>
    </row>
    <row r="19"/>
    <row r="20">
      <c r="A20" s="19" t="inlineStr">
        <is>
          <t>※ e-Gov法令検索の条文は動的ページのため機械的な取得ができません。条文本文は原典を画面で確認してください。</t>
        </is>
      </c>
    </row>
  </sheetData>
  <mergeCells count="4">
    <mergeCell ref="A18:C18"/>
    <mergeCell ref="A20:G20"/>
    <mergeCell ref="A2:G2"/>
    <mergeCell ref="A1:G1"/>
  </mergeCells>
  <pageMargins left="0.4" right="0.4" top="0.5" bottom="0.5" header="0.5" footer="0.5"/>
  <pageSetup orientation="landscape" paperSize="9" fitToHeight="0" fitToWidth="1"/>
</worksheet>
</file>

<file path=xl/worksheets/sheet14.xml><?xml version="1.0" encoding="utf-8"?>
<worksheet xmlns="http://schemas.openxmlformats.org/spreadsheetml/2006/main">
  <sheetPr>
    <tabColor rgb="001F3A5F"/>
    <outlinePr summaryBelow="1" summaryRight="1"/>
    <pageSetUpPr fitToPage="1"/>
  </sheetPr>
  <dimension ref="A1:E19"/>
  <sheetViews>
    <sheetView showGridLines="0" workbookViewId="0">
      <selection activeCell="A1" sqref="A1"/>
    </sheetView>
  </sheetViews>
  <sheetFormatPr baseColWidth="8" defaultRowHeight="15"/>
  <cols>
    <col width="8" customWidth="1" min="1" max="1"/>
    <col width="14" customWidth="1" min="2" max="2"/>
    <col width="52" customWidth="1" min="3" max="3"/>
    <col width="62" customWidth="1" min="4" max="4"/>
    <col width="14" customWidth="1" min="5" max="5"/>
  </cols>
  <sheetData>
    <row r="1" ht="22" customHeight="1">
      <c r="A1" s="1" t="inlineStr">
        <is>
          <t>13_改定履歴</t>
        </is>
      </c>
    </row>
    <row r="2" ht="26" customHeight="1">
      <c r="A2" s="2" t="inlineStr">
        <is>
          <t>制度改正と本パックの版を管理します。自事業所で更新したときも、この表に追記してください。</t>
        </is>
      </c>
    </row>
    <row r="3" ht="30" customHeight="1">
      <c r="A3" s="3" t="inlineStr">
        <is>
          <t>版</t>
        </is>
      </c>
      <c r="B3" s="3" t="inlineStr">
        <is>
          <t>日付</t>
        </is>
      </c>
      <c r="C3" s="3" t="inlineStr">
        <is>
          <t>変更内容</t>
        </is>
      </c>
      <c r="D3" s="3" t="inlineStr">
        <is>
          <t>確認した一次情報（番号・URL）</t>
        </is>
      </c>
      <c r="E3" s="3" t="inlineStr">
        <is>
          <t>確認者</t>
        </is>
      </c>
    </row>
    <row r="4" ht="40" customHeight="1">
      <c r="A4" s="7" t="inlineStr">
        <is>
          <t>1.0</t>
        </is>
      </c>
      <c r="B4" s="32" t="n">
        <v>46248</v>
      </c>
      <c r="C4" s="7" t="inlineStr">
        <is>
          <t>初版作成。虐待防止措置未実施減算（令和6年4月1日適用）に対応した3要件の運用様式一式。</t>
        </is>
      </c>
      <c r="D4" s="7" t="inlineStr">
        <is>
          <t>省令第15号 第45条第2項／告示第122号 別表第1の1の注5の2・別表第3の1の注6の2／留意事項通知 第二の1の(10)／解釈通知 第三の3の(35)／Q&amp;A VOL.1 問84</t>
        </is>
      </c>
      <c r="E4" s="7" t="inlineStr"/>
    </row>
    <row r="5" ht="40" customHeight="1">
      <c r="A5" s="7" t="n"/>
      <c r="B5" s="32" t="n"/>
      <c r="C5" s="7" t="n"/>
      <c r="D5" s="7" t="n"/>
      <c r="E5" s="7" t="n"/>
    </row>
    <row r="6" ht="40" customHeight="1">
      <c r="A6" s="7" t="n"/>
      <c r="B6" s="32" t="n"/>
      <c r="C6" s="7" t="n"/>
      <c r="D6" s="7" t="n"/>
      <c r="E6" s="7" t="n"/>
    </row>
    <row r="7" ht="40" customHeight="1">
      <c r="A7" s="7" t="n"/>
      <c r="B7" s="32" t="n"/>
      <c r="C7" s="7" t="n"/>
      <c r="D7" s="7" t="n"/>
      <c r="E7" s="7" t="n"/>
    </row>
    <row r="8" ht="40" customHeight="1">
      <c r="A8" s="7" t="n"/>
      <c r="B8" s="32" t="n"/>
      <c r="C8" s="7" t="n"/>
      <c r="D8" s="7" t="n"/>
      <c r="E8" s="7" t="n"/>
    </row>
    <row r="9" ht="40" customHeight="1">
      <c r="A9" s="7" t="n"/>
      <c r="B9" s="32" t="n"/>
      <c r="C9" s="7" t="n"/>
      <c r="D9" s="7" t="n"/>
      <c r="E9" s="7" t="n"/>
    </row>
    <row r="10" ht="40" customHeight="1">
      <c r="A10" s="7" t="n"/>
      <c r="B10" s="32" t="n"/>
      <c r="C10" s="7" t="n"/>
      <c r="D10" s="7" t="n"/>
      <c r="E10" s="7" t="n"/>
    </row>
    <row r="11" ht="40" customHeight="1">
      <c r="A11" s="7" t="n"/>
      <c r="B11" s="32" t="n"/>
      <c r="C11" s="7" t="n"/>
      <c r="D11" s="7" t="n"/>
      <c r="E11" s="7" t="n"/>
    </row>
    <row r="12" ht="40" customHeight="1">
      <c r="A12" s="7" t="n"/>
      <c r="B12" s="32" t="n"/>
      <c r="C12" s="7" t="n"/>
      <c r="D12" s="7" t="n"/>
      <c r="E12" s="7" t="n"/>
    </row>
    <row r="13" ht="40" customHeight="1">
      <c r="A13" s="7" t="n"/>
      <c r="B13" s="32" t="n"/>
      <c r="C13" s="7" t="n"/>
      <c r="D13" s="7" t="n"/>
      <c r="E13" s="7" t="n"/>
    </row>
    <row r="14" ht="40" customHeight="1">
      <c r="A14" s="7" t="n"/>
      <c r="B14" s="32" t="n"/>
      <c r="C14" s="7" t="n"/>
      <c r="D14" s="7" t="n"/>
      <c r="E14" s="7" t="n"/>
    </row>
    <row r="15" ht="40" customHeight="1">
      <c r="A15" s="7" t="n"/>
      <c r="B15" s="32" t="n"/>
      <c r="C15" s="7" t="n"/>
      <c r="D15" s="7" t="n"/>
      <c r="E15" s="7" t="n"/>
    </row>
    <row r="16"/>
    <row r="17"/>
    <row r="18">
      <c r="A18" s="4" t="inlineStr">
        <is>
          <t>最新版</t>
        </is>
      </c>
      <c r="B18" s="9">
        <f>IF(COUNT($B$4:$B$15)=0,"",INDEX($A$4:$A$15,MATCH(MAX($B$4:$B$15),$B$4:$B$15,0)))</f>
        <v/>
      </c>
    </row>
    <row r="19">
      <c r="A19" s="4" t="inlineStr">
        <is>
          <t>最終改定からの経過</t>
        </is>
      </c>
      <c r="B19" s="9">
        <f>IF(COUNT($B$4:$B$15)=0,"",DATEDIF(MAX($B$4:$B$15),TODAY(),"d")&amp;"日経過")</f>
        <v/>
      </c>
    </row>
  </sheetData>
  <mergeCells count="2">
    <mergeCell ref="A2:E2"/>
    <mergeCell ref="A1:E1"/>
  </mergeCells>
  <pageMargins left="0.4" right="0.4" top="0.5" bottom="0.5" header="0.5" footer="0.5"/>
  <pageSetup orientation="landscape" paperSize="9" fitToHeight="1" fitToWidth="1"/>
</worksheet>
</file>

<file path=xl/worksheets/sheet15.xml><?xml version="1.0" encoding="utf-8"?>
<worksheet xmlns="http://schemas.openxmlformats.org/spreadsheetml/2006/main">
  <sheetPr>
    <tabColor rgb="001F3A5F"/>
    <outlinePr summaryBelow="1" summaryRight="1"/>
    <pageSetUpPr fitToPage="1"/>
  </sheetPr>
  <dimension ref="A1:B25"/>
  <sheetViews>
    <sheetView showGridLines="0" workbookViewId="0">
      <selection activeCell="A1" sqref="A1"/>
    </sheetView>
  </sheetViews>
  <sheetFormatPr baseColWidth="8" defaultRowHeight="15"/>
  <cols>
    <col width="32" customWidth="1" min="1" max="1"/>
    <col width="100" customWidth="1" min="2" max="2"/>
  </cols>
  <sheetData>
    <row r="1" ht="22" customHeight="1">
      <c r="A1" s="1" t="inlineStr">
        <is>
          <t>14_虐待防止委員会 設置要綱（様式1）</t>
        </is>
      </c>
    </row>
    <row r="2" ht="26" customHeight="1">
      <c r="A2" s="2" t="inlineStr">
        <is>
          <t>自事業所の名称・体制に合わせて［　］を埋めて使ってください。法人単位で設置する場合は、事業所側の担当者との関係を第3条に書き足します。</t>
        </is>
      </c>
    </row>
    <row r="3"/>
    <row r="4" ht="22" customHeight="1">
      <c r="A4" s="27" t="inlineStr">
        <is>
          <t>第1条（目的）</t>
        </is>
      </c>
    </row>
    <row r="5" ht="48" customHeight="1">
      <c r="A5" s="13" t="inlineStr">
        <is>
          <t>この要綱は、［事業所名］（以下「当事業所」という。）における障害児に対する虐待の発生又はその再発を防止するため、虐待の防止のための対策を検討する委員会（以下「委員会」という。）の設置及び運営について必要な事項を定めることを目的とする。</t>
        </is>
      </c>
    </row>
    <row r="6" ht="22" customHeight="1">
      <c r="A6" s="27" t="inlineStr">
        <is>
          <t>第2条（設置根拠）</t>
        </is>
      </c>
    </row>
    <row r="7" ht="48" customHeight="1">
      <c r="A7" s="13" t="inlineStr">
        <is>
          <t>委員会は、児童福祉法に基づく指定通所支援の事業等の人員、設備及び運営に関する基準（平成24年厚生労働省令第15号）第45条第2項第1号（放課後等デイサービスにあっては第71条において準用する同号）に基づき設置する。</t>
        </is>
      </c>
    </row>
    <row r="8" ht="22" customHeight="1">
      <c r="A8" s="27" t="inlineStr">
        <is>
          <t>第3条（所掌事項）</t>
        </is>
      </c>
    </row>
    <row r="9" ht="80" customHeight="1">
      <c r="A9" s="13" t="inlineStr">
        <is>
          <t>委員会は、次に掲げる事項を所掌する。
(1) 虐待防止のための計画づくり（研修の実施計画、労働環境・条件を確認し改善するための実施計画の作成及び指針の作成に関すること）
(2) 虐待防止のチェックとモニタリング（虐待が起こりやすい職場環境の確認等に関すること）
(3) 虐待発生後の検証と再発防止策の検討（虐待又はその疑いが生じた場合の事案検証及び再発防止策の検討・実行に関すること）</t>
        </is>
      </c>
    </row>
    <row r="10" ht="22" customHeight="1">
      <c r="A10" s="27" t="inlineStr">
        <is>
          <t>第4条（構成）</t>
        </is>
      </c>
    </row>
    <row r="11" ht="64" customHeight="1">
      <c r="A11" s="13" t="inlineStr">
        <is>
          <t>委員会は、次の者をもって構成し、構成員の責務及び役割分担を明確にする。
(1) 委員長　管理者
(2) 虐待防止担当者（児童発達支援管理責任者等）
(3) 当事業所の従業者のうち委員長が指名する者
(4) 外部の第三者及び利用者又はその家族（加えるよう努めるものとする）
2　委員会には、虐待防止担当者が必ず参画するものとする。</t>
        </is>
      </c>
    </row>
    <row r="12" ht="22" customHeight="1">
      <c r="A12" s="27" t="inlineStr">
        <is>
          <t>第5条（開催）</t>
        </is>
      </c>
    </row>
    <row r="13" ht="80" customHeight="1">
      <c r="A13" s="13" t="inlineStr">
        <is>
          <t>委員会は、1年に1回以上開催する。開催の時期及び回数は、第3条各号の所掌事項を計画から検証まで行き届かせることができるよう、年間計画において定める。
2　虐待又はその疑いが生じた場合その他委員長が必要と認めた場合は、臨時に開催する。
3　委員会は、テレビ電話装置等を活用して行うことができる。この場合において、障害児が参加するときは、障害の特性に応じた適切な配慮を行うとともに、個人情報保護委員会「個人情報の保護に関する法律についてのガイドライン」等を遵守する。</t>
        </is>
      </c>
    </row>
    <row r="14" ht="22" customHeight="1">
      <c r="A14" s="27" t="inlineStr">
        <is>
          <t>第6条（身体拘束適正化検討委員会との一体的運営）</t>
        </is>
      </c>
    </row>
    <row r="15" ht="32" customHeight="1">
      <c r="A15" s="13" t="inlineStr">
        <is>
          <t>委員会は、身体拘束適正化検討委員会と一体的に設置し、及び運営することができる。この場合、議事録に一体開催である旨及び双方の議題を記載する。</t>
        </is>
      </c>
    </row>
    <row r="16" ht="22" customHeight="1">
      <c r="A16" s="27" t="inlineStr">
        <is>
          <t>第7条（記録及び保存）</t>
        </is>
      </c>
    </row>
    <row r="17" ht="18" customHeight="1">
      <c r="A17" s="13" t="inlineStr">
        <is>
          <t>委員会における対応状況は、議事録として適切に記録し、開催日から5年間保存する。</t>
        </is>
      </c>
    </row>
    <row r="18" ht="22" customHeight="1">
      <c r="A18" s="27" t="inlineStr">
        <is>
          <t>第8条（従業者への周知）</t>
        </is>
      </c>
    </row>
    <row r="19" ht="32" customHeight="1">
      <c r="A19" s="13" t="inlineStr">
        <is>
          <t>委員長は、委員会の検討結果について、職員会議、供覧その他の方法により、当事業所の全ての従業者に周知徹底を図り、その記録を残す。</t>
        </is>
      </c>
    </row>
    <row r="20" ht="22" customHeight="1">
      <c r="A20" s="27" t="inlineStr">
        <is>
          <t>第9条（研修）</t>
        </is>
      </c>
    </row>
    <row r="21" ht="32" customHeight="1">
      <c r="A21" s="13" t="inlineStr">
        <is>
          <t>委員会が作成した研修プログラムに基づき、従業者に対する虐待の防止のための研修を1年に1回以上実施するとともに、新規採用時には必ず実施する。研修の実施内容は記録する。</t>
        </is>
      </c>
    </row>
    <row r="22" ht="22" customHeight="1">
      <c r="A22" s="27" t="inlineStr">
        <is>
          <t>第10条（改廃）</t>
        </is>
      </c>
    </row>
    <row r="23" ht="18" customHeight="1">
      <c r="A23" s="13" t="inlineStr">
        <is>
          <t>この要綱の改廃は、委員会の議を経て管理者が行う。</t>
        </is>
      </c>
    </row>
    <row r="24" ht="18" customHeight="1">
      <c r="A24" s="13" t="inlineStr">
        <is>
          <t>附則　この要綱は、令和　　年　　月　　日から施行する。</t>
        </is>
      </c>
    </row>
    <row r="25" ht="16" customHeight="1">
      <c r="A25" s="2" t="inlineStr">
        <is>
          <t>根拠：指定通所基準 第45条第2項（放デイは第71条準用）／解釈通知 第三の3の(35)①③④</t>
        </is>
      </c>
    </row>
  </sheetData>
  <mergeCells count="24">
    <mergeCell ref="A24:B24"/>
    <mergeCell ref="A15:B15"/>
    <mergeCell ref="A11:B11"/>
    <mergeCell ref="A1:B1"/>
    <mergeCell ref="A6:B6"/>
    <mergeCell ref="A16:B16"/>
    <mergeCell ref="A7:B7"/>
    <mergeCell ref="A25:B25"/>
    <mergeCell ref="A18:B18"/>
    <mergeCell ref="A12:B12"/>
    <mergeCell ref="A21:B21"/>
    <mergeCell ref="A2:B2"/>
    <mergeCell ref="A5:B5"/>
    <mergeCell ref="A14:B14"/>
    <mergeCell ref="A23:B23"/>
    <mergeCell ref="A17:B17"/>
    <mergeCell ref="A8:B8"/>
    <mergeCell ref="A22:B22"/>
    <mergeCell ref="A4:B4"/>
    <mergeCell ref="A20:B20"/>
    <mergeCell ref="A19:B19"/>
    <mergeCell ref="A10:B10"/>
    <mergeCell ref="A13:B13"/>
    <mergeCell ref="A9:B9"/>
  </mergeCells>
  <pageMargins left="0.4" right="0.4" top="0.5" bottom="0.5" header="0.5" footer="0.5"/>
  <pageSetup orientation="portrait" paperSize="9" fitToHeight="0" fitToWidth="1"/>
</worksheet>
</file>

<file path=xl/worksheets/sheet16.xml><?xml version="1.0" encoding="utf-8"?>
<worksheet xmlns="http://schemas.openxmlformats.org/spreadsheetml/2006/main">
  <sheetPr>
    <tabColor rgb="001F3A5F"/>
    <outlinePr summaryBelow="1" summaryRight="1"/>
    <pageSetUpPr fitToPage="1"/>
  </sheetPr>
  <dimension ref="A1:B17"/>
  <sheetViews>
    <sheetView showGridLines="0" workbookViewId="0">
      <selection activeCell="A1" sqref="A1"/>
    </sheetView>
  </sheetViews>
  <sheetFormatPr baseColWidth="8" defaultRowHeight="15"/>
  <cols>
    <col width="32" customWidth="1" min="1" max="1"/>
    <col width="100" customWidth="1" min="2" max="2"/>
  </cols>
  <sheetData>
    <row r="1" ht="22" customHeight="1">
      <c r="A1" s="1" t="inlineStr">
        <is>
          <t>15_虐待防止責任者・虐待防止担当者 任命書 兼 体制表（様式2）</t>
        </is>
      </c>
    </row>
    <row r="2" ht="26" customHeight="1">
      <c r="A2" s="2" t="inlineStr">
        <is>
          <t>担当者の配置は基準第45条第2項第3号の義務で、配置していないこと自体が減算事由です。新規指定の場合、担当者の配置は指定と同時に行う必要があります（Q&amp;A VOL.1 問84）。</t>
        </is>
      </c>
    </row>
    <row r="3"/>
    <row r="4" ht="22" customHeight="1">
      <c r="A4" s="4" t="inlineStr">
        <is>
          <t>任命日</t>
        </is>
      </c>
      <c r="B4" s="7" t="n"/>
    </row>
    <row r="5" ht="22" customHeight="1">
      <c r="A5" s="4" t="inlineStr">
        <is>
          <t>事業所名</t>
        </is>
      </c>
      <c r="B5" s="7">
        <f>IF('01_事業所情報'!$B$4="","",'01_事業所情報'!$B$4)</f>
        <v/>
      </c>
    </row>
    <row r="6" ht="22" customHeight="1">
      <c r="A6" s="4" t="inlineStr">
        <is>
          <t>虐待防止責任者（委員長）氏名・職名</t>
        </is>
      </c>
      <c r="B6" s="7" t="n"/>
    </row>
    <row r="7" ht="22" customHeight="1">
      <c r="A7" s="4" t="inlineStr">
        <is>
          <t>虐待防止担当者 氏名・職名</t>
        </is>
      </c>
      <c r="B7" s="7" t="n"/>
    </row>
    <row r="8" ht="22" customHeight="1">
      <c r="A8" s="4" t="inlineStr">
        <is>
          <t>担当範囲</t>
        </is>
      </c>
      <c r="B8" s="7" t="n"/>
    </row>
    <row r="9" ht="22" customHeight="1">
      <c r="A9" s="4" t="inlineStr">
        <is>
          <t>責任者の都道府県研修 受講状況</t>
        </is>
      </c>
      <c r="B9" s="7" t="n"/>
    </row>
    <row r="10" ht="22" customHeight="1">
      <c r="A10" s="4" t="inlineStr">
        <is>
          <t>担当者の都道府県研修 受講状況</t>
        </is>
      </c>
      <c r="B10" s="7" t="n"/>
    </row>
    <row r="11" ht="22" customHeight="1">
      <c r="A11" s="4" t="inlineStr">
        <is>
          <t>事業所内への掲示</t>
        </is>
      </c>
      <c r="B11" s="7" t="n"/>
    </row>
    <row r="12" ht="22" customHeight="1">
      <c r="A12" s="4" t="inlineStr">
        <is>
          <t>法人単位の委員会の有無と関係</t>
        </is>
      </c>
      <c r="B12" s="7" t="n"/>
    </row>
    <row r="13" ht="22" customHeight="1">
      <c r="A13" s="27" t="inlineStr">
        <is>
          <t>体制図</t>
        </is>
      </c>
    </row>
    <row r="14" ht="48" customHeight="1">
      <c r="A14" s="13" t="inlineStr">
        <is>
          <t>管理者（虐待防止責任者・委員会の委員長）
　└ 虐待防止担当者（児童発達支援管理責任者等）
　　　└ 全従業者（児童指導員・保育士・機能訓練担当職員・送迎ドライバー・調理員・事務職員・短時間労働者を含む）</t>
        </is>
      </c>
    </row>
    <row r="15" ht="32" customHeight="1">
      <c r="A15" s="13" t="inlineStr">
        <is>
          <t>上記のとおり任命する。
　　令和　　年　　月　　日
　　　　［法人名］　代表者　　　　　　　　　　　　　　　印</t>
        </is>
      </c>
    </row>
    <row r="16" ht="28" customHeight="1">
      <c r="A16" s="2" t="inlineStr">
        <is>
          <t>※ 担当者及び管理者は、都道府県が行う虐待防止に関する研修を受講することが望ましいとされています（解釈通知 第三の3の(35)④）。未受講の場合は空欄にせず「受講予定」と記載してください。</t>
        </is>
      </c>
    </row>
    <row r="17" ht="16" customHeight="1">
      <c r="A17" s="2" t="inlineStr">
        <is>
          <t>根拠：指定通所基準 第45条第2項第3号（放デイは第71条準用）／解釈通知 第三の3の(35)④</t>
        </is>
      </c>
    </row>
  </sheetData>
  <mergeCells count="7">
    <mergeCell ref="A2:B2"/>
    <mergeCell ref="A16:B16"/>
    <mergeCell ref="A15:B15"/>
    <mergeCell ref="A13:B13"/>
    <mergeCell ref="A14:B14"/>
    <mergeCell ref="A1:B1"/>
    <mergeCell ref="A17:B17"/>
  </mergeCells>
  <pageMargins left="0.4" right="0.4" top="0.5" bottom="0.5" header="0.5" footer="0.5"/>
  <pageSetup orientation="portrait" paperSize="9" fitToHeight="0" fitToWidth="1"/>
</worksheet>
</file>

<file path=xl/worksheets/sheet17.xml><?xml version="1.0" encoding="utf-8"?>
<worksheet xmlns="http://schemas.openxmlformats.org/spreadsheetml/2006/main">
  <sheetPr>
    <tabColor rgb="001F3A5F"/>
    <outlinePr summaryBelow="1" summaryRight="1"/>
    <pageSetUpPr fitToPage="1"/>
  </sheetPr>
  <dimension ref="A1:B26"/>
  <sheetViews>
    <sheetView showGridLines="0" workbookViewId="0">
      <selection activeCell="A1" sqref="A1"/>
    </sheetView>
  </sheetViews>
  <sheetFormatPr baseColWidth="8" defaultRowHeight="15"/>
  <cols>
    <col width="32" customWidth="1" min="1" max="1"/>
    <col width="100" customWidth="1" min="2" max="2"/>
  </cols>
  <sheetData>
    <row r="1" ht="22" customHeight="1">
      <c r="A1" s="1" t="inlineStr">
        <is>
          <t>16_改善計画書／改善報告書（様式10・汎用版）</t>
        </is>
      </c>
    </row>
    <row r="2" ht="26" customHeight="1">
      <c r="A2" s="2" t="inlineStr">
        <is>
          <t>指定権者が独自の様式を用意している場合は、そちらが優先されます。提出前に必ず指定権者のページを確認してください（島根県・福山市などが様式・取扱いを公表しています）。</t>
        </is>
      </c>
    </row>
    <row r="3"/>
    <row r="4" ht="22" customHeight="1">
      <c r="A4" s="27" t="inlineStr">
        <is>
          <t>Ⅰ　改善計画書（事実が生じた後、速やかに提出）</t>
        </is>
      </c>
    </row>
    <row r="5" ht="22" customHeight="1">
      <c r="A5" s="4" t="inlineStr">
        <is>
          <t>提出日</t>
        </is>
      </c>
      <c r="B5" s="7" t="n"/>
    </row>
    <row r="6" ht="22" customHeight="1">
      <c r="A6" s="4" t="inlineStr">
        <is>
          <t>提出先（都道府県知事等）</t>
        </is>
      </c>
      <c r="B6" s="7" t="n"/>
    </row>
    <row r="7" ht="22" customHeight="1">
      <c r="A7" s="4" t="inlineStr">
        <is>
          <t>事業所名・事業所番号</t>
        </is>
      </c>
      <c r="B7" s="7" t="n"/>
    </row>
    <row r="8" ht="22" customHeight="1">
      <c r="A8" s="4" t="inlineStr">
        <is>
          <t>サービス種別</t>
        </is>
      </c>
      <c r="B8" s="7" t="n"/>
    </row>
    <row r="9" ht="22" customHeight="1">
      <c r="A9" s="4" t="inlineStr">
        <is>
          <t>該当した減算事由</t>
        </is>
      </c>
      <c r="B9" s="7" t="n"/>
    </row>
    <row r="10" ht="16" customHeight="1">
      <c r="A10" s="2" t="inlineStr">
        <is>
          <t>（例）虐待防止委員会を1年に1回以上開催していない／虐待防止研修を1年に1回以上実施していない／担当者を配置していない</t>
        </is>
      </c>
    </row>
    <row r="11" ht="22" customHeight="1">
      <c r="A11" s="4" t="inlineStr">
        <is>
          <t>事実が生じた日（確認された日）</t>
        </is>
      </c>
      <c r="B11" s="7" t="n"/>
    </row>
    <row r="12" ht="22" customHeight="1">
      <c r="A12" s="4" t="inlineStr">
        <is>
          <t>減算の開始月（事実が生じた月の翌月）</t>
        </is>
      </c>
      <c r="B12" s="7" t="n"/>
    </row>
    <row r="13" ht="22" customHeight="1">
      <c r="A13" s="4" t="inlineStr">
        <is>
          <t>原因</t>
        </is>
      </c>
      <c r="B13" s="7" t="n"/>
    </row>
    <row r="14" ht="22" customHeight="1">
      <c r="A14" s="4" t="inlineStr">
        <is>
          <t>改善内容</t>
        </is>
      </c>
      <c r="B14" s="7" t="n"/>
    </row>
    <row r="15" ht="22" customHeight="1">
      <c r="A15" s="4" t="inlineStr">
        <is>
          <t>改善予定日</t>
        </is>
      </c>
      <c r="B15" s="7" t="n"/>
    </row>
    <row r="16" ht="22" customHeight="1">
      <c r="A16" s="4" t="inlineStr">
        <is>
          <t>責任者（職・氏名）</t>
        </is>
      </c>
      <c r="B16" s="7" t="n"/>
    </row>
    <row r="17" ht="22" customHeight="1">
      <c r="A17" s="27" t="inlineStr">
        <is>
          <t>Ⅱ　改善（状況）報告書（事実が生じた月から3月後に提出）</t>
        </is>
      </c>
    </row>
    <row r="18" ht="22" customHeight="1">
      <c r="A18" s="4" t="inlineStr">
        <is>
          <t>提出日</t>
        </is>
      </c>
      <c r="B18" s="7" t="n"/>
    </row>
    <row r="19" ht="22" customHeight="1">
      <c r="A19" s="4" t="inlineStr">
        <is>
          <t>改善実施日</t>
        </is>
      </c>
      <c r="B19" s="7" t="n"/>
    </row>
    <row r="20" ht="22" customHeight="1">
      <c r="A20" s="4" t="inlineStr">
        <is>
          <t>実施内容</t>
        </is>
      </c>
      <c r="B20" s="7" t="n"/>
    </row>
    <row r="21" ht="22" customHeight="1">
      <c r="A21" s="4" t="inlineStr">
        <is>
          <t>添付書類</t>
        </is>
      </c>
      <c r="B21" s="7" t="n"/>
    </row>
    <row r="22" ht="16" customHeight="1">
      <c r="A22" s="2" t="inlineStr">
        <is>
          <t>（例）虐待防止委員会 議事録、周知の記録、研修実施記録・受講者名簿、虐待防止担当者の任命書・体制表、設置要綱</t>
        </is>
      </c>
    </row>
    <row r="23" ht="22" customHeight="1">
      <c r="A23" s="4" t="inlineStr">
        <is>
          <t>今後の再発防止策</t>
        </is>
      </c>
      <c r="B23" s="7" t="n"/>
    </row>
    <row r="24" ht="22" customHeight="1">
      <c r="A24" s="4" t="inlineStr">
        <is>
          <t>責任者（職・氏名）</t>
        </is>
      </c>
      <c r="B24" s="7" t="n"/>
    </row>
    <row r="25" ht="28" customHeight="1">
      <c r="A25" s="2" t="inlineStr">
        <is>
          <t>※ 事実が継続する場合は改善指導が行われ、指導に従わないときは、特別な事情がある場合を除き指定の取消しが検討されます（留意事項通知 第二の1の(10)）。</t>
        </is>
      </c>
    </row>
    <row r="26" ht="28" customHeight="1">
      <c r="A26" s="2" t="inlineStr">
        <is>
          <t>※ 減算に該当した場合の体制等に関する届出の要否は自治体ごとに異なります。全国統一様式は確認できていません。指定権者に確認してください。</t>
        </is>
      </c>
    </row>
  </sheetData>
  <mergeCells count="8">
    <mergeCell ref="A4:B4"/>
    <mergeCell ref="A26:B26"/>
    <mergeCell ref="A2:B2"/>
    <mergeCell ref="A25:B25"/>
    <mergeCell ref="A10:B10"/>
    <mergeCell ref="A1:B1"/>
    <mergeCell ref="A17:B17"/>
    <mergeCell ref="A22:B22"/>
  </mergeCells>
  <pageMargins left="0.4" right="0.4" top="0.5" bottom="0.5" header="0.5" footer="0.5"/>
  <pageSetup orientation="portrait" paperSize="9" fitToHeight="0" fitToWidth="1"/>
</worksheet>
</file>

<file path=xl/worksheets/sheet18.xml><?xml version="1.0" encoding="utf-8"?>
<worksheet xmlns="http://schemas.openxmlformats.org/spreadsheetml/2006/main">
  <sheetPr>
    <tabColor rgb="001F3A5F"/>
    <outlinePr summaryBelow="1" summaryRight="1"/>
    <pageSetUpPr fitToPage="1"/>
  </sheetPr>
  <dimension ref="A1:B11"/>
  <sheetViews>
    <sheetView showGridLines="0" workbookViewId="0">
      <selection activeCell="A1" sqref="A1"/>
    </sheetView>
  </sheetViews>
  <sheetFormatPr baseColWidth="8" defaultRowHeight="15"/>
  <cols>
    <col width="32" customWidth="1" min="1" max="1"/>
    <col width="100" customWidth="1" min="2" max="2"/>
  </cols>
  <sheetData>
    <row r="1" ht="22" customHeight="1">
      <c r="A1" s="1" t="inlineStr">
        <is>
          <t>17_運営規程 条文例（虐待の防止のための措置に関する事項）（様式11）</t>
        </is>
      </c>
    </row>
    <row r="2" ht="26" customHeight="1">
      <c r="A2" s="2" t="inlineStr">
        <is>
          <t>運営規程には「虐待の防止のための措置に関する事項」を定めます（指定通所基準 第37条第11号、放デイは第71条準用）。解釈通知 第三の3の(26)⑧は、ア 担当者の設置、イ 苦情解決体制の整備、ウ 従業者への定期的な研修の実施（研修方法・研修計画）、エ 虐待防止委員会の設置等を挙げています。</t>
        </is>
      </c>
    </row>
    <row r="3"/>
    <row r="4" ht="22" customHeight="1">
      <c r="A4" s="27" t="inlineStr">
        <is>
          <t>条文例</t>
        </is>
      </c>
    </row>
    <row r="5" ht="160" customHeight="1">
      <c r="A5" s="13" t="inlineStr">
        <is>
          <t>（虐待の防止のための措置に関する事項）
第○条　事業所は、障害児に対する虐待の発生又はその再発を防止するため、次の措置を講じるものとする。
(1) 虐待の防止に関する担当者を置く。担当者は児童発達支援管理責任者をもって充てる。
(2) 苦情解決の体制を整備し、その内容を重要事項説明書に記載して障害児及びその家族に周知する。
(3) 従業者に対し、虐待の防止のための研修を1年に1回以上実施するとともに、新規に採用した従業者に対しては採用時に必ず実施する。研修は、事業所内で行う研修のほか、協議会又は基幹相談支援センター等が実施する研修への参加によることができる。
(4) 虐待の防止のための対策を検討する委員会を1年に1回以上開催し、その結果について従業者に周知徹底を図る。委員会は身体拘束適正化検討委員会と一体的に運営することができる。
(5) 従業者が、障害児に対する虐待又はその疑いを発見した場合は、速やかに市町村に通報する。通報したことを理由として、解雇その他不利益な取扱いを行わない。</t>
        </is>
      </c>
    </row>
    <row r="6" ht="22" customHeight="1">
      <c r="A6" s="27" t="inlineStr">
        <is>
          <t>重要事項説明書への転記欄</t>
        </is>
      </c>
    </row>
    <row r="7" ht="22" customHeight="1">
      <c r="A7" s="4" t="inlineStr">
        <is>
          <t>重要事項説明書 該当項目名</t>
        </is>
      </c>
      <c r="B7" s="7" t="n"/>
    </row>
    <row r="8" ht="22" customHeight="1">
      <c r="A8" s="4" t="inlineStr">
        <is>
          <t>記載内容（要約）</t>
        </is>
      </c>
      <c r="B8" s="7" t="n"/>
    </row>
    <row r="9" ht="22" customHeight="1">
      <c r="A9" s="4" t="inlineStr">
        <is>
          <t>保護者への説明日・方法</t>
        </is>
      </c>
      <c r="B9" s="7" t="n"/>
    </row>
    <row r="10" ht="16" customHeight="1">
      <c r="A10" s="2" t="inlineStr">
        <is>
          <t>※ 運営規程を変更したときは、指定権者への変更届が必要です（提出期限・添付書類は指定権者の定めによります）。</t>
        </is>
      </c>
    </row>
    <row r="11" ht="28" customHeight="1">
      <c r="A11" s="2" t="inlineStr">
        <is>
          <t>根拠：指定通所基準 第37条第11号（放デイは第71条準用）／解釈通知 第三の3の(26)⑧／障害者虐待防止法 第16条第1項・第4項</t>
        </is>
      </c>
    </row>
  </sheetData>
  <mergeCells count="7">
    <mergeCell ref="A4:B4"/>
    <mergeCell ref="A2:B2"/>
    <mergeCell ref="A11:B11"/>
    <mergeCell ref="A10:B10"/>
    <mergeCell ref="A5:B5"/>
    <mergeCell ref="A1:B1"/>
    <mergeCell ref="A6:B6"/>
  </mergeCells>
  <pageMargins left="0.4" right="0.4" top="0.5" bottom="0.5" header="0.5" footer="0.5"/>
  <pageSetup orientation="portrait" paperSize="9" fitToHeight="0" fitToWidth="1"/>
</worksheet>
</file>

<file path=xl/worksheets/sheet19.xml><?xml version="1.0" encoding="utf-8"?>
<worksheet xmlns="http://schemas.openxmlformats.org/spreadsheetml/2006/main">
  <sheetPr>
    <tabColor rgb="001F3A5F"/>
    <outlinePr summaryBelow="1" summaryRight="1"/>
    <pageSetUpPr fitToPage="1"/>
  </sheetPr>
  <dimension ref="A1:B19"/>
  <sheetViews>
    <sheetView showGridLines="0" workbookViewId="0">
      <selection activeCell="A1" sqref="A1"/>
    </sheetView>
  </sheetViews>
  <sheetFormatPr baseColWidth="8" defaultRowHeight="15"/>
  <cols>
    <col width="32" customWidth="1" min="1" max="1"/>
    <col width="100" customWidth="1" min="2" max="2"/>
  </cols>
  <sheetData>
    <row r="1" ht="22" customHeight="1">
      <c r="A1" s="1" t="inlineStr">
        <is>
          <t>18_掲示物（相談・通報先）（様式12）</t>
        </is>
      </c>
    </row>
    <row r="2" ht="26" customHeight="1">
      <c r="A2" s="2" t="inlineStr">
        <is>
          <t>事業所内の見やすい場所に掲示して使います。連絡先は自事業所・自治体のものを記入してください。</t>
        </is>
      </c>
    </row>
    <row r="3"/>
    <row r="4" ht="22" customHeight="1">
      <c r="A4" s="27" t="inlineStr">
        <is>
          <t>虐待かな？と思ったら</t>
        </is>
      </c>
    </row>
    <row r="5" ht="48" customHeight="1">
      <c r="A5" s="13" t="inlineStr">
        <is>
          <t>障害者虐待を受けたと思われる障害者を発見した方は、速やかに市町村に通報してください（障害者虐待防止法第16条第1項）。児童虐待を受けたと思われる児童を発見した方は、速やかに市町村・福祉事務所・児童相談所に通告してください（児童福祉法第25条／児童虐待の防止等に関する法律第6条第1項）。通報・通告したことを理由に、解雇その他不利益な取扱いを受けることはありません（障害者虐待防止法第16条第4項）。守秘義務の規定は、通報・通告を妨げるものではありません（同条第3項／児童虐待防止法第6条第3項）。</t>
        </is>
      </c>
    </row>
    <row r="6" ht="22" customHeight="1">
      <c r="A6" s="4" t="inlineStr">
        <is>
          <t>事業所名</t>
        </is>
      </c>
      <c r="B6" s="7">
        <f>IF('01_事業所情報'!$B$4="","",'01_事業所情報'!$B$4)</f>
        <v/>
      </c>
    </row>
    <row r="7" ht="22" customHeight="1">
      <c r="A7" s="4" t="inlineStr">
        <is>
          <t>虐待防止責任者（氏名・連絡先）</t>
        </is>
      </c>
      <c r="B7" s="7" t="n"/>
    </row>
    <row r="8" ht="22" customHeight="1">
      <c r="A8" s="4" t="inlineStr">
        <is>
          <t>虐待防止担当者（氏名・連絡先）</t>
        </is>
      </c>
      <c r="B8" s="7" t="n"/>
    </row>
    <row r="9" ht="22" customHeight="1">
      <c r="A9" s="4" t="inlineStr">
        <is>
          <t>事業所の相談窓口（受付時間）</t>
        </is>
      </c>
      <c r="B9" s="7" t="n"/>
    </row>
    <row r="10" ht="22" customHeight="1">
      <c r="A10" s="4" t="inlineStr">
        <is>
          <t>市町村 障害者虐待防止センター（日中）</t>
        </is>
      </c>
      <c r="B10" s="7" t="n"/>
    </row>
    <row r="11" ht="22" customHeight="1">
      <c r="A11" s="4" t="inlineStr">
        <is>
          <t>市町村 障害者虐待防止センター（休日・夜間）</t>
        </is>
      </c>
      <c r="B11" s="7" t="n"/>
    </row>
    <row r="12" ht="22" customHeight="1">
      <c r="A12" s="4" t="inlineStr">
        <is>
          <t>基幹相談支援センター</t>
        </is>
      </c>
      <c r="B12" s="7" t="n"/>
    </row>
    <row r="13" ht="22" customHeight="1">
      <c r="A13" s="4" t="inlineStr">
        <is>
          <t>都道府県 障害者権利擁護センター</t>
        </is>
      </c>
      <c r="B13" s="7" t="n"/>
    </row>
    <row r="14" ht="22" customHeight="1">
      <c r="A14" s="4" t="inlineStr">
        <is>
          <t>児童相談所（管轄・電話番号）</t>
        </is>
      </c>
      <c r="B14" s="7" t="n"/>
    </row>
    <row r="15" ht="22" customHeight="1">
      <c r="A15" s="4" t="inlineStr">
        <is>
          <t>児童相談所虐待対応ダイヤル</t>
        </is>
      </c>
      <c r="B15" s="7" t="inlineStr">
        <is>
          <t>189（いちはやく）　24時間受付・通話料無料</t>
        </is>
      </c>
    </row>
    <row r="16" ht="22" customHeight="1">
      <c r="A16" s="27" t="inlineStr">
        <is>
          <t>障害者虐待の5類型（障害者虐待防止法第2条第7項）</t>
        </is>
      </c>
    </row>
    <row r="17" ht="18" customHeight="1">
      <c r="A17" s="13" t="inlineStr">
        <is>
          <t>① 身体的虐待　② 性的虐待　③ 心理的虐待　④ 放棄・放置　⑤ 経済的虐待</t>
        </is>
      </c>
    </row>
    <row r="18" ht="22" customHeight="1">
      <c r="A18" s="4" t="inlineStr">
        <is>
          <t>掲示場所</t>
        </is>
      </c>
      <c r="B18" s="7" t="n"/>
    </row>
    <row r="19" ht="22" customHeight="1">
      <c r="A19" s="4" t="inlineStr">
        <is>
          <t>掲示日・最終点検日</t>
        </is>
      </c>
      <c r="B19" s="7" t="n"/>
    </row>
  </sheetData>
  <mergeCells count="6">
    <mergeCell ref="A4:B4"/>
    <mergeCell ref="A2:B2"/>
    <mergeCell ref="A16:B16"/>
    <mergeCell ref="A5:B5"/>
    <mergeCell ref="A1:B1"/>
    <mergeCell ref="A17:B17"/>
  </mergeCells>
  <pageMargins left="0.4" right="0.4" top="0.5" bottom="0.5" header="0.5" footer="0.5"/>
  <pageSetup orientation="portrait" paperSize="9" fitToHeight="0" fitToWidth="1"/>
</worksheet>
</file>

<file path=xl/worksheets/sheet2.xml><?xml version="1.0" encoding="utf-8"?>
<worksheet xmlns="http://schemas.openxmlformats.org/spreadsheetml/2006/main">
  <sheetPr>
    <tabColor rgb="001F3A5F"/>
    <outlinePr summaryBelow="1" summaryRight="1"/>
    <pageSetUpPr fitToPage="1"/>
  </sheetPr>
  <dimension ref="A1:D19"/>
  <sheetViews>
    <sheetView showGridLines="0" workbookViewId="0">
      <pane ySplit="3" topLeftCell="A4" activePane="bottomLeft" state="frozen"/>
      <selection pane="bottomLeft" activeCell="A1" sqref="A1"/>
    </sheetView>
  </sheetViews>
  <sheetFormatPr baseColWidth="8" defaultRowHeight="15"/>
  <cols>
    <col width="36" customWidth="1" min="1" max="1"/>
    <col width="40" customWidth="1" min="2" max="2"/>
    <col width="44" customWidth="1" min="3" max="3"/>
    <col width="40" customWidth="1" min="4" max="4"/>
  </cols>
  <sheetData>
    <row r="1" ht="22" customHeight="1">
      <c r="A1" s="1" t="inlineStr">
        <is>
          <t>01_事業所情報</t>
        </is>
      </c>
    </row>
    <row r="2" ht="26" customHeight="1">
      <c r="A2" s="2" t="inlineStr">
        <is>
          <t>ここに入れた値が各様式のヘッダと計算に流れます。黄色いセルを埋めてください。</t>
        </is>
      </c>
    </row>
    <row r="3" ht="30" customHeight="1">
      <c r="A3" s="3" t="inlineStr">
        <is>
          <t>項目</t>
        </is>
      </c>
      <c r="B3" s="3" t="inlineStr">
        <is>
          <t>入力欄</t>
        </is>
      </c>
      <c r="C3" s="3" t="inlineStr">
        <is>
          <t>備考・根拠</t>
        </is>
      </c>
      <c r="D3" s="3" t="inlineStr">
        <is>
          <t>自動判定</t>
        </is>
      </c>
    </row>
    <row r="4" ht="30" customHeight="1">
      <c r="A4" s="4" t="inlineStr">
        <is>
          <t>事業所名</t>
        </is>
      </c>
      <c r="B4" s="7" t="n"/>
      <c r="C4" s="14" t="inlineStr">
        <is>
          <t>議事録・任命書・掲示物のヘッダに自動で流れます</t>
        </is>
      </c>
    </row>
    <row r="5" ht="30" customHeight="1">
      <c r="A5" s="4" t="inlineStr">
        <is>
          <t>法人名</t>
        </is>
      </c>
      <c r="B5" s="7" t="n"/>
      <c r="C5" s="14" t="inlineStr"/>
    </row>
    <row r="6" ht="30" customHeight="1">
      <c r="A6" s="4" t="inlineStr">
        <is>
          <t>サービス種別</t>
        </is>
      </c>
      <c r="B6" s="7" t="n"/>
      <c r="C6" s="14" t="inlineStr">
        <is>
          <t>児童発達支援／放課後等デイサービス／多機能型</t>
        </is>
      </c>
    </row>
    <row r="7" ht="30" customHeight="1">
      <c r="A7" s="4" t="inlineStr">
        <is>
          <t>定員</t>
        </is>
      </c>
      <c r="B7" s="7" t="n"/>
      <c r="C7" s="14" t="inlineStr">
        <is>
          <t>人</t>
        </is>
      </c>
    </row>
    <row r="8" ht="30" customHeight="1">
      <c r="A8" s="4" t="inlineStr">
        <is>
          <t>指定権者（都道府県・市）</t>
        </is>
      </c>
      <c r="B8" s="7" t="n"/>
      <c r="C8" s="14" t="inlineStr">
        <is>
          <t>改善計画書の提出先</t>
        </is>
      </c>
    </row>
    <row r="9" ht="30" customHeight="1">
      <c r="A9" s="4" t="inlineStr">
        <is>
          <t>1単位あたり単価（円）</t>
        </is>
      </c>
      <c r="B9" s="7" t="n"/>
      <c r="C9" s="14" t="inlineStr">
        <is>
          <t>地域区分・サービス種別で決まります（令和6年度からの上限は1級地・主たる対象が重症心身障害児の11.52円。1級地はセンター11.24円／センター以外11.20円）。10_減算インパクト試算で使用</t>
        </is>
      </c>
      <c r="D9" s="9">
        <f>IF($B$9="","",IF($B$9&lt;10,"要確認：1単位10円未満です",IF($B$9&gt;11.52,"要確認：一般的な範囲（10.00〜11.52円）の外です。地域区分・サービス種別の単価表と突き合わせてください","")))</f>
        <v/>
      </c>
    </row>
    <row r="10" ht="30" customHeight="1">
      <c r="A10" s="4" t="inlineStr">
        <is>
          <t>常勤の従業者が勤務すべき1週間の時間数</t>
        </is>
      </c>
      <c r="B10" s="7" t="n"/>
      <c r="C10" s="14" t="inlineStr">
        <is>
          <t>32時間を下回る場合は32時間を基本（留意事項通知 第二の1の(14)②）</t>
        </is>
      </c>
      <c r="D10" s="9">
        <f>IF($B$10="","",IF($B$10&lt;32,"常勤換算では32時間として扱います（留意事項通知 第二の1の(14)②）",""))</f>
        <v/>
      </c>
    </row>
    <row r="11" ht="30" customHeight="1">
      <c r="A11" s="4" t="inlineStr">
        <is>
          <t>管理者（虐待防止責任者・委員長）氏名</t>
        </is>
      </c>
      <c r="B11" s="7" t="n"/>
      <c r="C11" s="14" t="inlineStr">
        <is>
          <t>委員会の委員長は通常、管理者</t>
        </is>
      </c>
    </row>
    <row r="12" ht="30" customHeight="1">
      <c r="A12" s="4" t="inlineStr">
        <is>
          <t>管理者の都道府県研修 受講日</t>
        </is>
      </c>
      <c r="B12" s="7" t="n"/>
      <c r="C12" s="14" t="inlineStr">
        <is>
          <t>受講することが望ましい（解釈通知(35)④）。未受講なら「受講予定」と記載</t>
        </is>
      </c>
    </row>
    <row r="13" ht="30" customHeight="1">
      <c r="A13" s="4" t="inlineStr">
        <is>
          <t>虐待防止担当者 氏名・職名</t>
        </is>
      </c>
      <c r="B13" s="7" t="n"/>
      <c r="C13" s="14" t="inlineStr">
        <is>
          <t>児童発達支援管理責任者等を配置（解釈通知(35)④）</t>
        </is>
      </c>
    </row>
    <row r="14" ht="30" customHeight="1">
      <c r="A14" s="4" t="inlineStr">
        <is>
          <t>虐待防止担当者 任命日</t>
        </is>
      </c>
      <c r="B14" s="7" t="n"/>
      <c r="C14" s="14" t="inlineStr">
        <is>
          <t>基準第45条第2項第3号。空欄＝担当者未配置は減算事由</t>
        </is>
      </c>
      <c r="D14" s="9">
        <f>IF($B$14="","未入力：担当者未配置は減算事由（基準第45条第2項第3号）","OK")</f>
        <v/>
      </c>
    </row>
    <row r="15" ht="30" customHeight="1">
      <c r="A15" s="4" t="inlineStr">
        <is>
          <t>担当者の都道府県研修 受講日</t>
        </is>
      </c>
      <c r="B15" s="7" t="n"/>
      <c r="C15" s="14" t="inlineStr">
        <is>
          <t>受講することが望ましい（解釈通知(35)④）</t>
        </is>
      </c>
    </row>
    <row r="16" ht="30" customHeight="1">
      <c r="A16" s="4" t="inlineStr">
        <is>
          <t>法人単位の委員会の有無</t>
        </is>
      </c>
      <c r="B16" s="7" t="n"/>
      <c r="C16" s="14" t="inlineStr">
        <is>
          <t>法人単位での委員会設置も可（解釈通知(35)①）</t>
        </is>
      </c>
    </row>
    <row r="17" ht="30" customHeight="1">
      <c r="A17" s="4" t="inlineStr">
        <is>
          <t>身体拘束適正化検討委員会との一体開催</t>
        </is>
      </c>
      <c r="B17" s="7" t="n"/>
      <c r="C17" s="14" t="inlineStr">
        <is>
          <t>一体的に設置・運営して差し支えない（解釈通知(35)①）</t>
        </is>
      </c>
    </row>
    <row r="18" ht="30" customHeight="1">
      <c r="A18" s="4" t="inlineStr">
        <is>
          <t>委員会の開催頻度の方針</t>
        </is>
      </c>
      <c r="B18" s="7" t="n"/>
      <c r="C18" s="14" t="inlineStr">
        <is>
          <t>必須＝年1回以上／推奨＝年2回</t>
        </is>
      </c>
    </row>
    <row r="19" ht="30" customHeight="1">
      <c r="A19" s="4" t="inlineStr">
        <is>
          <t>記録の保管場所</t>
        </is>
      </c>
      <c r="B19" s="7" t="n"/>
      <c r="C19" s="14" t="inlineStr">
        <is>
          <t>委員会の対応状況は5年間保存（解釈通知(35)①）</t>
        </is>
      </c>
    </row>
  </sheetData>
  <mergeCells count="2">
    <mergeCell ref="A1:C1"/>
    <mergeCell ref="A2:C2"/>
  </mergeCells>
  <pageMargins left="0.4" right="0.4" top="0.5" bottom="0.5" header="0.5" footer="0.5"/>
  <pageSetup orientation="landscape" paperSize="9" fitToHeight="1" fitToWidth="1"/>
</worksheet>
</file>

<file path=xl/worksheets/sheet20.xml><?xml version="1.0" encoding="utf-8"?>
<worksheet xmlns="http://schemas.openxmlformats.org/spreadsheetml/2006/main">
  <sheetPr>
    <tabColor rgb="00F2A65A"/>
    <outlinePr summaryBelow="1" summaryRight="1"/>
    <pageSetUpPr fitToPage="1"/>
  </sheetPr>
  <dimension ref="A1:D19"/>
  <sheetViews>
    <sheetView showGridLines="0" workbookViewId="0">
      <pane ySplit="3" topLeftCell="A4" activePane="bottomLeft" state="frozen"/>
      <selection pane="bottomLeft" activeCell="A1" sqref="A1"/>
    </sheetView>
  </sheetViews>
  <sheetFormatPr baseColWidth="8" defaultRowHeight="15"/>
  <cols>
    <col width="36" customWidth="1" min="1" max="1"/>
    <col width="40" customWidth="1" min="2" max="2"/>
    <col width="44" customWidth="1" min="3" max="3"/>
    <col width="40" customWidth="1" min="4" max="4"/>
  </cols>
  <sheetData>
    <row r="1" ht="22" customHeight="1">
      <c r="A1" s="1" t="inlineStr">
        <is>
          <t>01_事業所情報（記入例）</t>
        </is>
      </c>
    </row>
    <row r="2" ht="26" customHeight="1">
      <c r="A2" s="2" t="inlineStr">
        <is>
          <t>ここに入れた値が各様式のヘッダと計算に流れます。黄色いセルを埋めてください。</t>
        </is>
      </c>
    </row>
    <row r="3" ht="30" customHeight="1">
      <c r="A3" s="3" t="inlineStr">
        <is>
          <t>項目</t>
        </is>
      </c>
      <c r="B3" s="3" t="inlineStr">
        <is>
          <t>入力欄</t>
        </is>
      </c>
      <c r="C3" s="3" t="inlineStr">
        <is>
          <t>備考・根拠</t>
        </is>
      </c>
      <c r="D3" s="3" t="inlineStr">
        <is>
          <t>自動判定</t>
        </is>
      </c>
    </row>
    <row r="4" ht="30" customHeight="1">
      <c r="A4" s="4" t="inlineStr">
        <is>
          <t>事業所名</t>
        </is>
      </c>
      <c r="B4" s="28" t="inlineStr">
        <is>
          <t>児童発達支援・放課後等デイサービス 〇〇教室</t>
        </is>
      </c>
      <c r="C4" s="14" t="inlineStr">
        <is>
          <t>議事録・任命書・掲示物のヘッダに自動で流れます</t>
        </is>
      </c>
    </row>
    <row r="5" ht="30" customHeight="1">
      <c r="A5" s="4" t="inlineStr">
        <is>
          <t>法人名</t>
        </is>
      </c>
      <c r="B5" s="28" t="inlineStr">
        <is>
          <t>〇〇株式会社</t>
        </is>
      </c>
      <c r="C5" s="14" t="inlineStr"/>
    </row>
    <row r="6" ht="30" customHeight="1">
      <c r="A6" s="4" t="inlineStr">
        <is>
          <t>サービス種別</t>
        </is>
      </c>
      <c r="B6" s="28" t="inlineStr">
        <is>
          <t>多機能型（児童発達支援・放課後等デイサービス）</t>
        </is>
      </c>
      <c r="C6" s="14" t="inlineStr">
        <is>
          <t>児童発達支援／放課後等デイサービス／多機能型</t>
        </is>
      </c>
    </row>
    <row r="7" ht="30" customHeight="1">
      <c r="A7" s="4" t="inlineStr">
        <is>
          <t>定員</t>
        </is>
      </c>
      <c r="B7" s="28" t="n">
        <v>10</v>
      </c>
      <c r="C7" s="14" t="inlineStr">
        <is>
          <t>人</t>
        </is>
      </c>
    </row>
    <row r="8" ht="30" customHeight="1">
      <c r="A8" s="4" t="inlineStr">
        <is>
          <t>指定権者（都道府県・市）</t>
        </is>
      </c>
      <c r="B8" s="28" t="inlineStr">
        <is>
          <t>○○県</t>
        </is>
      </c>
      <c r="C8" s="14" t="inlineStr">
        <is>
          <t>改善計画書の提出先</t>
        </is>
      </c>
    </row>
    <row r="9" ht="30" customHeight="1">
      <c r="A9" s="4" t="inlineStr">
        <is>
          <t>1単位あたり単価（円）</t>
        </is>
      </c>
      <c r="B9" s="28" t="n">
        <v>10.9</v>
      </c>
      <c r="C9" s="14" t="inlineStr">
        <is>
          <t>地域区分・サービス種別で決まります（令和6年度からの上限は1級地・主たる対象が重症心身障害児の11.52円。1級地はセンター11.24円／センター以外11.20円）。10_減算インパクト試算で使用</t>
        </is>
      </c>
      <c r="D9" s="9">
        <f>IF($B$9="","",IF($B$9&lt;10,"要確認：1単位10円未満です",IF($B$9&gt;11.52,"要確認：一般的な範囲（10.00〜11.52円）の外です。地域区分・サービス種別の単価表と突き合わせてください","")))</f>
        <v/>
      </c>
    </row>
    <row r="10" ht="30" customHeight="1">
      <c r="A10" s="4" t="inlineStr">
        <is>
          <t>常勤の従業者が勤務すべき1週間の時間数</t>
        </is>
      </c>
      <c r="B10" s="28" t="n">
        <v>40</v>
      </c>
      <c r="C10" s="14" t="inlineStr">
        <is>
          <t>32時間を下回る場合は32時間を基本（留意事項通知 第二の1の(14)②）</t>
        </is>
      </c>
      <c r="D10" s="9">
        <f>IF($B$10="","",IF($B$10&lt;32,"常勤換算では32時間として扱います（留意事項通知 第二の1の(14)②）",""))</f>
        <v/>
      </c>
    </row>
    <row r="11" ht="30" customHeight="1">
      <c r="A11" s="4" t="inlineStr">
        <is>
          <t>管理者（虐待防止責任者・委員長）氏名</t>
        </is>
      </c>
      <c r="B11" s="28" t="inlineStr">
        <is>
          <t>職員A</t>
        </is>
      </c>
      <c r="C11" s="14" t="inlineStr">
        <is>
          <t>委員会の委員長は通常、管理者</t>
        </is>
      </c>
    </row>
    <row r="12" ht="30" customHeight="1">
      <c r="A12" s="4" t="inlineStr">
        <is>
          <t>管理者の都道府県研修 受講日</t>
        </is>
      </c>
      <c r="B12" s="35" t="n">
        <v>45975</v>
      </c>
      <c r="C12" s="14" t="inlineStr">
        <is>
          <t>受講することが望ましい（解釈通知(35)④）。未受講なら「受講予定」と記載</t>
        </is>
      </c>
    </row>
    <row r="13" ht="30" customHeight="1">
      <c r="A13" s="4" t="inlineStr">
        <is>
          <t>虐待防止担当者 氏名・職名</t>
        </is>
      </c>
      <c r="B13" s="28" t="inlineStr">
        <is>
          <t>職員B（児童発達支援管理責任者）</t>
        </is>
      </c>
      <c r="C13" s="14" t="inlineStr">
        <is>
          <t>児童発達支援管理責任者等を配置（解釈通知(35)④）</t>
        </is>
      </c>
    </row>
    <row r="14" ht="30" customHeight="1">
      <c r="A14" s="4" t="inlineStr">
        <is>
          <t>虐待防止担当者 任命日</t>
        </is>
      </c>
      <c r="B14" s="35" t="n">
        <v>46113</v>
      </c>
      <c r="C14" s="14" t="inlineStr">
        <is>
          <t>基準第45条第2項第3号。空欄＝担当者未配置は減算事由</t>
        </is>
      </c>
      <c r="D14" s="9">
        <f>IF($B$14="","未入力：担当者未配置は減算事由（基準第45条第2項第3号）","OK")</f>
        <v/>
      </c>
    </row>
    <row r="15" ht="30" customHeight="1">
      <c r="A15" s="4" t="inlineStr">
        <is>
          <t>担当者の都道府県研修 受講日</t>
        </is>
      </c>
      <c r="B15" s="28" t="inlineStr">
        <is>
          <t>令和8年度 受講予定（未受講）</t>
        </is>
      </c>
      <c r="C15" s="14" t="inlineStr">
        <is>
          <t>受講することが望ましい（解釈通知(35)④）</t>
        </is>
      </c>
    </row>
    <row r="16" ht="30" customHeight="1">
      <c r="A16" s="4" t="inlineStr">
        <is>
          <t>法人単位の委員会の有無</t>
        </is>
      </c>
      <c r="B16" s="28" t="inlineStr">
        <is>
          <t>無（事業所単位で設置）</t>
        </is>
      </c>
      <c r="C16" s="14" t="inlineStr">
        <is>
          <t>法人単位での委員会設置も可（解釈通知(35)①）</t>
        </is>
      </c>
    </row>
    <row r="17" ht="30" customHeight="1">
      <c r="A17" s="4" t="inlineStr">
        <is>
          <t>身体拘束適正化検討委員会との一体開催</t>
        </is>
      </c>
      <c r="B17" s="28" t="inlineStr">
        <is>
          <t>有（身体拘束適正化検討委員会と一体開催）</t>
        </is>
      </c>
      <c r="C17" s="14" t="inlineStr">
        <is>
          <t>一体的に設置・運営して差し支えない（解釈通知(35)①）</t>
        </is>
      </c>
    </row>
    <row r="18" ht="30" customHeight="1">
      <c r="A18" s="4" t="inlineStr">
        <is>
          <t>委員会の開催頻度の方針</t>
        </is>
      </c>
      <c r="B18" s="28" t="inlineStr">
        <is>
          <t>年2回（6月・12月）</t>
        </is>
      </c>
      <c r="C18" s="14" t="inlineStr">
        <is>
          <t>必須＝年1回以上／推奨＝年2回</t>
        </is>
      </c>
    </row>
    <row r="19" ht="30" customHeight="1">
      <c r="A19" s="4" t="inlineStr">
        <is>
          <t>記録の保管場所</t>
        </is>
      </c>
      <c r="B19" s="28" t="inlineStr">
        <is>
          <t>事務室 書庫「虐待防止」ファイル（開催日から5年間保存）</t>
        </is>
      </c>
      <c r="C19" s="14" t="inlineStr">
        <is>
          <t>委員会の対応状況は5年間保存（解釈通知(35)①）</t>
        </is>
      </c>
    </row>
  </sheetData>
  <mergeCells count="2">
    <mergeCell ref="A1:C1"/>
    <mergeCell ref="A2:C2"/>
  </mergeCells>
  <pageMargins left="0.4" right="0.4" top="0.5" bottom="0.5" header="0.5" footer="0.5"/>
  <pageSetup orientation="landscape" paperSize="9" fitToHeight="1" fitToWidth="1"/>
</worksheet>
</file>

<file path=xl/worksheets/sheet21.xml><?xml version="1.0" encoding="utf-8"?>
<worksheet xmlns="http://schemas.openxmlformats.org/spreadsheetml/2006/main">
  <sheetPr>
    <tabColor rgb="00F2A65A"/>
    <outlinePr summaryBelow="1" summaryRight="1"/>
    <pageSetUpPr fitToPage="1"/>
  </sheetPr>
  <dimension ref="A1:K61"/>
  <sheetViews>
    <sheetView showGridLines="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6" customWidth="1" min="2" max="2"/>
    <col width="24" customWidth="1" min="3" max="3"/>
    <col width="10" customWidth="1" min="4" max="4"/>
    <col width="12" customWidth="1" min="5" max="5"/>
    <col width="12" customWidth="1" min="6" max="6"/>
    <col width="12" customWidth="1" min="7" max="7"/>
    <col width="16" customWidth="1" min="8" max="8"/>
    <col width="14" customWidth="1" min="9" max="9"/>
    <col width="14" customWidth="1" min="10" max="10"/>
    <col width="18" customWidth="1" min="11" max="11"/>
  </cols>
  <sheetData>
    <row r="1" ht="22" customHeight="1">
      <c r="A1" s="1" t="inlineStr">
        <is>
          <t>02_職員名簿（記入例）</t>
        </is>
      </c>
    </row>
    <row r="2" ht="26" customHeight="1">
      <c r="A2" s="2" t="inlineStr">
        <is>
          <t>研修の対象は常勤換算ではなく実人数です。支援員だけでなく調理員・運転手・事務職員・短時間労働者も入れてください（厚生労働省「障害者虐待防止委員会、身体的拘束等の適正化委員会と虐待防止責任者の役割」）。</t>
        </is>
      </c>
    </row>
    <row r="3" ht="30" customHeight="1">
      <c r="A3" s="3" t="inlineStr">
        <is>
          <t>No</t>
        </is>
      </c>
      <c r="B3" s="3" t="inlineStr">
        <is>
          <t>氏名</t>
        </is>
      </c>
      <c r="C3" s="3" t="inlineStr">
        <is>
          <t>職種</t>
        </is>
      </c>
      <c r="D3" s="3" t="inlineStr">
        <is>
          <t>雇用形態</t>
        </is>
      </c>
      <c r="E3" s="3" t="inlineStr">
        <is>
          <t>週所定労働時間</t>
        </is>
      </c>
      <c r="F3" s="3" t="inlineStr">
        <is>
          <t>常勤換算（参考）</t>
        </is>
      </c>
      <c r="G3" s="3" t="inlineStr">
        <is>
          <t>入職日</t>
        </is>
      </c>
      <c r="H3" s="3" t="inlineStr">
        <is>
          <t>新規採用時研修 実施日</t>
        </is>
      </c>
      <c r="I3" s="3" t="inlineStr">
        <is>
          <t>年次研修 受講日</t>
        </is>
      </c>
      <c r="J3" s="3" t="inlineStr">
        <is>
          <t>受講判定</t>
        </is>
      </c>
      <c r="K3" s="3" t="inlineStr">
        <is>
          <t>未受講者（自動抽出）</t>
        </is>
      </c>
    </row>
    <row r="4">
      <c r="A4" s="28" t="n">
        <v>1</v>
      </c>
      <c r="B4" s="28" t="inlineStr">
        <is>
          <t>職員A</t>
        </is>
      </c>
      <c r="C4" s="28" t="inlineStr">
        <is>
          <t>管理者・児童指導員</t>
        </is>
      </c>
      <c r="D4" s="28" t="inlineStr">
        <is>
          <t>常勤</t>
        </is>
      </c>
      <c r="E4" s="28" t="n">
        <v>40</v>
      </c>
      <c r="F4" s="15">
        <f>IF(OR($E4="",N('記入例01_事業所情報'!$B$10)=0),"",ROUND($E4/MAX('記入例01_事業所情報'!$B$10,32),2))</f>
        <v/>
      </c>
      <c r="G4" s="35" t="n">
        <v>44652</v>
      </c>
      <c r="H4" s="35" t="n"/>
      <c r="I4" s="37" t="n">
        <v>46178</v>
      </c>
      <c r="J4" s="15">
        <f>IF($B4="","",IF(AND($I4&lt;&gt;"",$I4&gt;=EDATE(TODAY(),-12)),"受講済",IF(AND($H4&lt;&gt;"",$H4&gt;=$G4),"新規採用時のみ","未受講")))</f>
        <v/>
      </c>
      <c r="K4" s="15">
        <f>IF($J4="未受講",$B4,"")</f>
        <v/>
      </c>
    </row>
    <row r="5">
      <c r="A5" s="28" t="n">
        <v>2</v>
      </c>
      <c r="B5" s="28" t="inlineStr">
        <is>
          <t>職員B</t>
        </is>
      </c>
      <c r="C5" s="28" t="inlineStr">
        <is>
          <t>児童発達支援管理責任者</t>
        </is>
      </c>
      <c r="D5" s="28" t="inlineStr">
        <is>
          <t>常勤</t>
        </is>
      </c>
      <c r="E5" s="28" t="n">
        <v>40</v>
      </c>
      <c r="F5" s="15">
        <f>IF(OR($E5="",N('記入例01_事業所情報'!$B$10)=0),"",ROUND($E5/MAX('記入例01_事業所情報'!$B$10,32),2))</f>
        <v/>
      </c>
      <c r="G5" s="35" t="n">
        <v>44652</v>
      </c>
      <c r="H5" s="35" t="n"/>
      <c r="I5" s="37" t="n">
        <v>46178</v>
      </c>
      <c r="J5" s="15">
        <f>IF($B5="","",IF(AND($I5&lt;&gt;"",$I5&gt;=EDATE(TODAY(),-12)),"受講済",IF(AND($H5&lt;&gt;"",$H5&gt;=$G5),"新規採用時のみ","未受講")))</f>
        <v/>
      </c>
      <c r="K5" s="15">
        <f>IF($J5="未受講",$B5,"")</f>
        <v/>
      </c>
    </row>
    <row r="6">
      <c r="A6" s="28" t="n">
        <v>3</v>
      </c>
      <c r="B6" s="28" t="inlineStr">
        <is>
          <t>職員C</t>
        </is>
      </c>
      <c r="C6" s="28" t="inlineStr">
        <is>
          <t>児童指導員</t>
        </is>
      </c>
      <c r="D6" s="28" t="inlineStr">
        <is>
          <t>常勤</t>
        </is>
      </c>
      <c r="E6" s="28" t="n">
        <v>40</v>
      </c>
      <c r="F6" s="15">
        <f>IF(OR($E6="",N('記入例01_事業所情報'!$B$10)=0),"",ROUND($E6/MAX('記入例01_事業所情報'!$B$10,32),2))</f>
        <v/>
      </c>
      <c r="G6" s="35" t="n">
        <v>45017</v>
      </c>
      <c r="H6" s="35" t="n"/>
      <c r="I6" s="37" t="n">
        <v>46178</v>
      </c>
      <c r="J6" s="15">
        <f>IF($B6="","",IF(AND($I6&lt;&gt;"",$I6&gt;=EDATE(TODAY(),-12)),"受講済",IF(AND($H6&lt;&gt;"",$H6&gt;=$G6),"新規採用時のみ","未受講")))</f>
        <v/>
      </c>
      <c r="K6" s="15">
        <f>IF($J6="未受講",$B6,"")</f>
        <v/>
      </c>
    </row>
    <row r="7">
      <c r="A7" s="28" t="n">
        <v>4</v>
      </c>
      <c r="B7" s="28" t="inlineStr">
        <is>
          <t>職員D</t>
        </is>
      </c>
      <c r="C7" s="28" t="inlineStr">
        <is>
          <t>保育士</t>
        </is>
      </c>
      <c r="D7" s="28" t="inlineStr">
        <is>
          <t>常勤</t>
        </is>
      </c>
      <c r="E7" s="28" t="n">
        <v>40</v>
      </c>
      <c r="F7" s="15">
        <f>IF(OR($E7="",N('記入例01_事業所情報'!$B$10)=0),"",ROUND($E7/MAX('記入例01_事業所情報'!$B$10,32),2))</f>
        <v/>
      </c>
      <c r="G7" s="35" t="n">
        <v>46143</v>
      </c>
      <c r="H7" s="35" t="n">
        <v>46143</v>
      </c>
      <c r="I7" s="37" t="n">
        <v>46178</v>
      </c>
      <c r="J7" s="15">
        <f>IF($B7="","",IF(AND($I7&lt;&gt;"",$I7&gt;=EDATE(TODAY(),-12)),"受講済",IF(AND($H7&lt;&gt;"",$H7&gt;=$G7),"新規採用時のみ","未受講")))</f>
        <v/>
      </c>
      <c r="K7" s="15">
        <f>IF($J7="未受講",$B7,"")</f>
        <v/>
      </c>
    </row>
    <row r="8">
      <c r="A8" s="28" t="n">
        <v>5</v>
      </c>
      <c r="B8" s="28" t="inlineStr">
        <is>
          <t>職員E</t>
        </is>
      </c>
      <c r="C8" s="28" t="inlineStr">
        <is>
          <t>機能訓練担当職員（作業療法士）</t>
        </is>
      </c>
      <c r="D8" s="28" t="inlineStr">
        <is>
          <t>非常勤</t>
        </is>
      </c>
      <c r="E8" s="28" t="n">
        <v>16</v>
      </c>
      <c r="F8" s="15">
        <f>IF(OR($E8="",N('記入例01_事業所情報'!$B$10)=0),"",ROUND($E8/MAX('記入例01_事業所情報'!$B$10,32),2))</f>
        <v/>
      </c>
      <c r="G8" s="35" t="n">
        <v>45444</v>
      </c>
      <c r="H8" s="35" t="n"/>
      <c r="I8" s="37" t="n">
        <v>46178</v>
      </c>
      <c r="J8" s="15">
        <f>IF($B8="","",IF(AND($I8&lt;&gt;"",$I8&gt;=EDATE(TODAY(),-12)),"受講済",IF(AND($H8&lt;&gt;"",$H8&gt;=$G8),"新規採用時のみ","未受講")))</f>
        <v/>
      </c>
      <c r="K8" s="15">
        <f>IF($J8="未受講",$B8,"")</f>
        <v/>
      </c>
    </row>
    <row r="9">
      <c r="A9" s="28" t="n">
        <v>6</v>
      </c>
      <c r="B9" s="28" t="inlineStr">
        <is>
          <t>職員F</t>
        </is>
      </c>
      <c r="C9" s="28" t="inlineStr">
        <is>
          <t>送迎ドライバー</t>
        </is>
      </c>
      <c r="D9" s="28" t="inlineStr">
        <is>
          <t>非常勤</t>
        </is>
      </c>
      <c r="E9" s="28" t="n">
        <v>12</v>
      </c>
      <c r="F9" s="15">
        <f>IF(OR($E9="",N('記入例01_事業所情報'!$B$10)=0),"",ROUND($E9/MAX('記入例01_事業所情報'!$B$10,32),2))</f>
        <v/>
      </c>
      <c r="G9" s="35" t="n">
        <v>45170</v>
      </c>
      <c r="H9" s="35" t="n"/>
      <c r="I9" s="37" t="n">
        <v>46185</v>
      </c>
      <c r="J9" s="15">
        <f>IF($B9="","",IF(AND($I9&lt;&gt;"",$I9&gt;=EDATE(TODAY(),-12)),"受講済",IF(AND($H9&lt;&gt;"",$H9&gt;=$G9),"新規採用時のみ","未受講")))</f>
        <v/>
      </c>
      <c r="K9" s="15">
        <f>IF($J9="未受講",$B9,"")</f>
        <v/>
      </c>
    </row>
    <row r="10">
      <c r="A10" s="28" t="n"/>
      <c r="B10" s="28" t="n"/>
      <c r="C10" s="28" t="n"/>
      <c r="D10" s="28" t="n"/>
      <c r="E10" s="28" t="n"/>
      <c r="F10" s="15">
        <f>IF(OR($E10="",N('記入例01_事業所情報'!$B$10)=0),"",ROUND($E10/MAX('記入例01_事業所情報'!$B$10,32),2))</f>
        <v/>
      </c>
      <c r="G10" s="35" t="n"/>
      <c r="H10" s="35" t="n"/>
      <c r="I10" s="35" t="n"/>
      <c r="J10" s="15">
        <f>IF($B10="","",IF(AND($I10&lt;&gt;"",$I10&gt;=EDATE(TODAY(),-12)),"受講済",IF(AND($H10&lt;&gt;"",$H10&gt;=$G10),"新規採用時のみ","未受講")))</f>
        <v/>
      </c>
      <c r="K10" s="15">
        <f>IF($J10="未受講",$B10,"")</f>
        <v/>
      </c>
    </row>
    <row r="11">
      <c r="A11" s="28" t="n"/>
      <c r="B11" s="28" t="n"/>
      <c r="C11" s="28" t="n"/>
      <c r="D11" s="28" t="n"/>
      <c r="E11" s="28" t="n"/>
      <c r="F11" s="15">
        <f>IF(OR($E11="",N('記入例01_事業所情報'!$B$10)=0),"",ROUND($E11/MAX('記入例01_事業所情報'!$B$10,32),2))</f>
        <v/>
      </c>
      <c r="G11" s="35" t="n"/>
      <c r="H11" s="35" t="n"/>
      <c r="I11" s="35" t="n"/>
      <c r="J11" s="15">
        <f>IF($B11="","",IF(AND($I11&lt;&gt;"",$I11&gt;=EDATE(TODAY(),-12)),"受講済",IF(AND($H11&lt;&gt;"",$H11&gt;=$G11),"新規採用時のみ","未受講")))</f>
        <v/>
      </c>
      <c r="K11" s="15">
        <f>IF($J11="未受講",$B11,"")</f>
        <v/>
      </c>
    </row>
    <row r="12">
      <c r="A12" s="28" t="n"/>
      <c r="B12" s="28" t="n"/>
      <c r="C12" s="28" t="n"/>
      <c r="D12" s="28" t="n"/>
      <c r="E12" s="28" t="n"/>
      <c r="F12" s="15">
        <f>IF(OR($E12="",N('記入例01_事業所情報'!$B$10)=0),"",ROUND($E12/MAX('記入例01_事業所情報'!$B$10,32),2))</f>
        <v/>
      </c>
      <c r="G12" s="35" t="n"/>
      <c r="H12" s="35" t="n"/>
      <c r="I12" s="35" t="n"/>
      <c r="J12" s="15">
        <f>IF($B12="","",IF(AND($I12&lt;&gt;"",$I12&gt;=EDATE(TODAY(),-12)),"受講済",IF(AND($H12&lt;&gt;"",$H12&gt;=$G12),"新規採用時のみ","未受講")))</f>
        <v/>
      </c>
      <c r="K12" s="15">
        <f>IF($J12="未受講",$B12,"")</f>
        <v/>
      </c>
    </row>
    <row r="13">
      <c r="A13" s="28" t="n"/>
      <c r="B13" s="28" t="n"/>
      <c r="C13" s="28" t="n"/>
      <c r="D13" s="28" t="n"/>
      <c r="E13" s="28" t="n"/>
      <c r="F13" s="15">
        <f>IF(OR($E13="",N('記入例01_事業所情報'!$B$10)=0),"",ROUND($E13/MAX('記入例01_事業所情報'!$B$10,32),2))</f>
        <v/>
      </c>
      <c r="G13" s="35" t="n"/>
      <c r="H13" s="35" t="n"/>
      <c r="I13" s="35" t="n"/>
      <c r="J13" s="15">
        <f>IF($B13="","",IF(AND($I13&lt;&gt;"",$I13&gt;=EDATE(TODAY(),-12)),"受講済",IF(AND($H13&lt;&gt;"",$H13&gt;=$G13),"新規採用時のみ","未受講")))</f>
        <v/>
      </c>
      <c r="K13" s="15">
        <f>IF($J13="未受講",$B13,"")</f>
        <v/>
      </c>
    </row>
    <row r="14">
      <c r="A14" s="28" t="n"/>
      <c r="B14" s="28" t="n"/>
      <c r="C14" s="28" t="n"/>
      <c r="D14" s="28" t="n"/>
      <c r="E14" s="28" t="n"/>
      <c r="F14" s="15">
        <f>IF(OR($E14="",N('記入例01_事業所情報'!$B$10)=0),"",ROUND($E14/MAX('記入例01_事業所情報'!$B$10,32),2))</f>
        <v/>
      </c>
      <c r="G14" s="35" t="n"/>
      <c r="H14" s="35" t="n"/>
      <c r="I14" s="35" t="n"/>
      <c r="J14" s="15">
        <f>IF($B14="","",IF(AND($I14&lt;&gt;"",$I14&gt;=EDATE(TODAY(),-12)),"受講済",IF(AND($H14&lt;&gt;"",$H14&gt;=$G14),"新規採用時のみ","未受講")))</f>
        <v/>
      </c>
      <c r="K14" s="15">
        <f>IF($J14="未受講",$B14,"")</f>
        <v/>
      </c>
    </row>
    <row r="15">
      <c r="A15" s="28" t="n"/>
      <c r="B15" s="28" t="n"/>
      <c r="C15" s="28" t="n"/>
      <c r="D15" s="28" t="n"/>
      <c r="E15" s="28" t="n"/>
      <c r="F15" s="15">
        <f>IF(OR($E15="",N('記入例01_事業所情報'!$B$10)=0),"",ROUND($E15/MAX('記入例01_事業所情報'!$B$10,32),2))</f>
        <v/>
      </c>
      <c r="G15" s="35" t="n"/>
      <c r="H15" s="35" t="n"/>
      <c r="I15" s="35" t="n"/>
      <c r="J15" s="15">
        <f>IF($B15="","",IF(AND($I15&lt;&gt;"",$I15&gt;=EDATE(TODAY(),-12)),"受講済",IF(AND($H15&lt;&gt;"",$H15&gt;=$G15),"新規採用時のみ","未受講")))</f>
        <v/>
      </c>
      <c r="K15" s="15">
        <f>IF($J15="未受講",$B15,"")</f>
        <v/>
      </c>
    </row>
    <row r="16">
      <c r="A16" s="28" t="n"/>
      <c r="B16" s="28" t="n"/>
      <c r="C16" s="28" t="n"/>
      <c r="D16" s="28" t="n"/>
      <c r="E16" s="28" t="n"/>
      <c r="F16" s="15">
        <f>IF(OR($E16="",N('記入例01_事業所情報'!$B$10)=0),"",ROUND($E16/MAX('記入例01_事業所情報'!$B$10,32),2))</f>
        <v/>
      </c>
      <c r="G16" s="35" t="n"/>
      <c r="H16" s="35" t="n"/>
      <c r="I16" s="35" t="n"/>
      <c r="J16" s="15">
        <f>IF($B16="","",IF(AND($I16&lt;&gt;"",$I16&gt;=EDATE(TODAY(),-12)),"受講済",IF(AND($H16&lt;&gt;"",$H16&gt;=$G16),"新規採用時のみ","未受講")))</f>
        <v/>
      </c>
      <c r="K16" s="15">
        <f>IF($J16="未受講",$B16,"")</f>
        <v/>
      </c>
    </row>
    <row r="17">
      <c r="A17" s="28" t="n"/>
      <c r="B17" s="28" t="n"/>
      <c r="C17" s="28" t="n"/>
      <c r="D17" s="28" t="n"/>
      <c r="E17" s="28" t="n"/>
      <c r="F17" s="15">
        <f>IF(OR($E17="",N('記入例01_事業所情報'!$B$10)=0),"",ROUND($E17/MAX('記入例01_事業所情報'!$B$10,32),2))</f>
        <v/>
      </c>
      <c r="G17" s="35" t="n"/>
      <c r="H17" s="35" t="n"/>
      <c r="I17" s="35" t="n"/>
      <c r="J17" s="15">
        <f>IF($B17="","",IF(AND($I17&lt;&gt;"",$I17&gt;=EDATE(TODAY(),-12)),"受講済",IF(AND($H17&lt;&gt;"",$H17&gt;=$G17),"新規採用時のみ","未受講")))</f>
        <v/>
      </c>
      <c r="K17" s="15">
        <f>IF($J17="未受講",$B17,"")</f>
        <v/>
      </c>
    </row>
    <row r="18">
      <c r="A18" s="28" t="n"/>
      <c r="B18" s="28" t="n"/>
      <c r="C18" s="28" t="n"/>
      <c r="D18" s="28" t="n"/>
      <c r="E18" s="28" t="n"/>
      <c r="F18" s="15">
        <f>IF(OR($E18="",N('記入例01_事業所情報'!$B$10)=0),"",ROUND($E18/MAX('記入例01_事業所情報'!$B$10,32),2))</f>
        <v/>
      </c>
      <c r="G18" s="35" t="n"/>
      <c r="H18" s="35" t="n"/>
      <c r="I18" s="35" t="n"/>
      <c r="J18" s="15">
        <f>IF($B18="","",IF(AND($I18&lt;&gt;"",$I18&gt;=EDATE(TODAY(),-12)),"受講済",IF(AND($H18&lt;&gt;"",$H18&gt;=$G18),"新規採用時のみ","未受講")))</f>
        <v/>
      </c>
      <c r="K18" s="15">
        <f>IF($J18="未受講",$B18,"")</f>
        <v/>
      </c>
    </row>
    <row r="19">
      <c r="A19" s="28" t="n"/>
      <c r="B19" s="28" t="n"/>
      <c r="C19" s="28" t="n"/>
      <c r="D19" s="28" t="n"/>
      <c r="E19" s="28" t="n"/>
      <c r="F19" s="15">
        <f>IF(OR($E19="",N('記入例01_事業所情報'!$B$10)=0),"",ROUND($E19/MAX('記入例01_事業所情報'!$B$10,32),2))</f>
        <v/>
      </c>
      <c r="G19" s="35" t="n"/>
      <c r="H19" s="35" t="n"/>
      <c r="I19" s="35" t="n"/>
      <c r="J19" s="15">
        <f>IF($B19="","",IF(AND($I19&lt;&gt;"",$I19&gt;=EDATE(TODAY(),-12)),"受講済",IF(AND($H19&lt;&gt;"",$H19&gt;=$G19),"新規採用時のみ","未受講")))</f>
        <v/>
      </c>
      <c r="K19" s="15">
        <f>IF($J19="未受講",$B19,"")</f>
        <v/>
      </c>
    </row>
    <row r="20">
      <c r="A20" s="28" t="n"/>
      <c r="B20" s="28" t="n"/>
      <c r="C20" s="28" t="n"/>
      <c r="D20" s="28" t="n"/>
      <c r="E20" s="28" t="n"/>
      <c r="F20" s="15">
        <f>IF(OR($E20="",N('記入例01_事業所情報'!$B$10)=0),"",ROUND($E20/MAX('記入例01_事業所情報'!$B$10,32),2))</f>
        <v/>
      </c>
      <c r="G20" s="35" t="n"/>
      <c r="H20" s="35" t="n"/>
      <c r="I20" s="35" t="n"/>
      <c r="J20" s="15">
        <f>IF($B20="","",IF(AND($I20&lt;&gt;"",$I20&gt;=EDATE(TODAY(),-12)),"受講済",IF(AND($H20&lt;&gt;"",$H20&gt;=$G20),"新規採用時のみ","未受講")))</f>
        <v/>
      </c>
      <c r="K20" s="15">
        <f>IF($J20="未受講",$B20,"")</f>
        <v/>
      </c>
    </row>
    <row r="21">
      <c r="A21" s="28" t="n"/>
      <c r="B21" s="28" t="n"/>
      <c r="C21" s="28" t="n"/>
      <c r="D21" s="28" t="n"/>
      <c r="E21" s="28" t="n"/>
      <c r="F21" s="15">
        <f>IF(OR($E21="",N('記入例01_事業所情報'!$B$10)=0),"",ROUND($E21/MAX('記入例01_事業所情報'!$B$10,32),2))</f>
        <v/>
      </c>
      <c r="G21" s="35" t="n"/>
      <c r="H21" s="35" t="n"/>
      <c r="I21" s="35" t="n"/>
      <c r="J21" s="15">
        <f>IF($B21="","",IF(AND($I21&lt;&gt;"",$I21&gt;=EDATE(TODAY(),-12)),"受講済",IF(AND($H21&lt;&gt;"",$H21&gt;=$G21),"新規採用時のみ","未受講")))</f>
        <v/>
      </c>
      <c r="K21" s="15">
        <f>IF($J21="未受講",$B21,"")</f>
        <v/>
      </c>
    </row>
    <row r="22">
      <c r="A22" s="28" t="n"/>
      <c r="B22" s="28" t="n"/>
      <c r="C22" s="28" t="n"/>
      <c r="D22" s="28" t="n"/>
      <c r="E22" s="28" t="n"/>
      <c r="F22" s="15">
        <f>IF(OR($E22="",N('記入例01_事業所情報'!$B$10)=0),"",ROUND($E22/MAX('記入例01_事業所情報'!$B$10,32),2))</f>
        <v/>
      </c>
      <c r="G22" s="35" t="n"/>
      <c r="H22" s="35" t="n"/>
      <c r="I22" s="35" t="n"/>
      <c r="J22" s="15">
        <f>IF($B22="","",IF(AND($I22&lt;&gt;"",$I22&gt;=EDATE(TODAY(),-12)),"受講済",IF(AND($H22&lt;&gt;"",$H22&gt;=$G22),"新規採用時のみ","未受講")))</f>
        <v/>
      </c>
      <c r="K22" s="15">
        <f>IF($J22="未受講",$B22,"")</f>
        <v/>
      </c>
    </row>
    <row r="23">
      <c r="A23" s="28" t="n"/>
      <c r="B23" s="28" t="n"/>
      <c r="C23" s="28" t="n"/>
      <c r="D23" s="28" t="n"/>
      <c r="E23" s="28" t="n"/>
      <c r="F23" s="15">
        <f>IF(OR($E23="",N('記入例01_事業所情報'!$B$10)=0),"",ROUND($E23/MAX('記入例01_事業所情報'!$B$10,32),2))</f>
        <v/>
      </c>
      <c r="G23" s="35" t="n"/>
      <c r="H23" s="35" t="n"/>
      <c r="I23" s="35" t="n"/>
      <c r="J23" s="15">
        <f>IF($B23="","",IF(AND($I23&lt;&gt;"",$I23&gt;=EDATE(TODAY(),-12)),"受講済",IF(AND($H23&lt;&gt;"",$H23&gt;=$G23),"新規採用時のみ","未受講")))</f>
        <v/>
      </c>
      <c r="K23" s="15">
        <f>IF($J23="未受講",$B23,"")</f>
        <v/>
      </c>
    </row>
    <row r="24">
      <c r="A24" s="28" t="n"/>
      <c r="B24" s="28" t="n"/>
      <c r="C24" s="28" t="n"/>
      <c r="D24" s="28" t="n"/>
      <c r="E24" s="28" t="n"/>
      <c r="F24" s="15">
        <f>IF(OR($E24="",N('記入例01_事業所情報'!$B$10)=0),"",ROUND($E24/MAX('記入例01_事業所情報'!$B$10,32),2))</f>
        <v/>
      </c>
      <c r="G24" s="35" t="n"/>
      <c r="H24" s="35" t="n"/>
      <c r="I24" s="35" t="n"/>
      <c r="J24" s="15">
        <f>IF($B24="","",IF(AND($I24&lt;&gt;"",$I24&gt;=EDATE(TODAY(),-12)),"受講済",IF(AND($H24&lt;&gt;"",$H24&gt;=$G24),"新規採用時のみ","未受講")))</f>
        <v/>
      </c>
      <c r="K24" s="15">
        <f>IF($J24="未受講",$B24,"")</f>
        <v/>
      </c>
    </row>
    <row r="25">
      <c r="A25" s="28" t="n"/>
      <c r="B25" s="28" t="n"/>
      <c r="C25" s="28" t="n"/>
      <c r="D25" s="28" t="n"/>
      <c r="E25" s="28" t="n"/>
      <c r="F25" s="15">
        <f>IF(OR($E25="",N('記入例01_事業所情報'!$B$10)=0),"",ROUND($E25/MAX('記入例01_事業所情報'!$B$10,32),2))</f>
        <v/>
      </c>
      <c r="G25" s="35" t="n"/>
      <c r="H25" s="35" t="n"/>
      <c r="I25" s="35" t="n"/>
      <c r="J25" s="15">
        <f>IF($B25="","",IF(AND($I25&lt;&gt;"",$I25&gt;=EDATE(TODAY(),-12)),"受講済",IF(AND($H25&lt;&gt;"",$H25&gt;=$G25),"新規採用時のみ","未受講")))</f>
        <v/>
      </c>
      <c r="K25" s="15">
        <f>IF($J25="未受講",$B25,"")</f>
        <v/>
      </c>
    </row>
    <row r="26">
      <c r="A26" s="28" t="n"/>
      <c r="B26" s="28" t="n"/>
      <c r="C26" s="28" t="n"/>
      <c r="D26" s="28" t="n"/>
      <c r="E26" s="28" t="n"/>
      <c r="F26" s="15">
        <f>IF(OR($E26="",N('記入例01_事業所情報'!$B$10)=0),"",ROUND($E26/MAX('記入例01_事業所情報'!$B$10,32),2))</f>
        <v/>
      </c>
      <c r="G26" s="35" t="n"/>
      <c r="H26" s="35" t="n"/>
      <c r="I26" s="35" t="n"/>
      <c r="J26" s="15">
        <f>IF($B26="","",IF(AND($I26&lt;&gt;"",$I26&gt;=EDATE(TODAY(),-12)),"受講済",IF(AND($H26&lt;&gt;"",$H26&gt;=$G26),"新規採用時のみ","未受講")))</f>
        <v/>
      </c>
      <c r="K26" s="15">
        <f>IF($J26="未受講",$B26,"")</f>
        <v/>
      </c>
    </row>
    <row r="27">
      <c r="A27" s="28" t="n"/>
      <c r="B27" s="28" t="n"/>
      <c r="C27" s="28" t="n"/>
      <c r="D27" s="28" t="n"/>
      <c r="E27" s="28" t="n"/>
      <c r="F27" s="15">
        <f>IF(OR($E27="",N('記入例01_事業所情報'!$B$10)=0),"",ROUND($E27/MAX('記入例01_事業所情報'!$B$10,32),2))</f>
        <v/>
      </c>
      <c r="G27" s="35" t="n"/>
      <c r="H27" s="35" t="n"/>
      <c r="I27" s="35" t="n"/>
      <c r="J27" s="15">
        <f>IF($B27="","",IF(AND($I27&lt;&gt;"",$I27&gt;=EDATE(TODAY(),-12)),"受講済",IF(AND($H27&lt;&gt;"",$H27&gt;=$G27),"新規採用時のみ","未受講")))</f>
        <v/>
      </c>
      <c r="K27" s="15">
        <f>IF($J27="未受講",$B27,"")</f>
        <v/>
      </c>
    </row>
    <row r="28">
      <c r="A28" s="28" t="n"/>
      <c r="B28" s="28" t="n"/>
      <c r="C28" s="28" t="n"/>
      <c r="D28" s="28" t="n"/>
      <c r="E28" s="28" t="n"/>
      <c r="F28" s="15">
        <f>IF(OR($E28="",N('記入例01_事業所情報'!$B$10)=0),"",ROUND($E28/MAX('記入例01_事業所情報'!$B$10,32),2))</f>
        <v/>
      </c>
      <c r="G28" s="35" t="n"/>
      <c r="H28" s="35" t="n"/>
      <c r="I28" s="35" t="n"/>
      <c r="J28" s="15">
        <f>IF($B28="","",IF(AND($I28&lt;&gt;"",$I28&gt;=EDATE(TODAY(),-12)),"受講済",IF(AND($H28&lt;&gt;"",$H28&gt;=$G28),"新規採用時のみ","未受講")))</f>
        <v/>
      </c>
      <c r="K28" s="15">
        <f>IF($J28="未受講",$B28,"")</f>
        <v/>
      </c>
    </row>
    <row r="29">
      <c r="A29" s="28" t="n"/>
      <c r="B29" s="28" t="n"/>
      <c r="C29" s="28" t="n"/>
      <c r="D29" s="28" t="n"/>
      <c r="E29" s="28" t="n"/>
      <c r="F29" s="15">
        <f>IF(OR($E29="",N('記入例01_事業所情報'!$B$10)=0),"",ROUND($E29/MAX('記入例01_事業所情報'!$B$10,32),2))</f>
        <v/>
      </c>
      <c r="G29" s="35" t="n"/>
      <c r="H29" s="35" t="n"/>
      <c r="I29" s="35" t="n"/>
      <c r="J29" s="15">
        <f>IF($B29="","",IF(AND($I29&lt;&gt;"",$I29&gt;=EDATE(TODAY(),-12)),"受講済",IF(AND($H29&lt;&gt;"",$H29&gt;=$G29),"新規採用時のみ","未受講")))</f>
        <v/>
      </c>
      <c r="K29" s="15">
        <f>IF($J29="未受講",$B29,"")</f>
        <v/>
      </c>
    </row>
    <row r="30">
      <c r="A30" s="28" t="n"/>
      <c r="B30" s="28" t="n"/>
      <c r="C30" s="28" t="n"/>
      <c r="D30" s="28" t="n"/>
      <c r="E30" s="28" t="n"/>
      <c r="F30" s="15">
        <f>IF(OR($E30="",N('記入例01_事業所情報'!$B$10)=0),"",ROUND($E30/MAX('記入例01_事業所情報'!$B$10,32),2))</f>
        <v/>
      </c>
      <c r="G30" s="35" t="n"/>
      <c r="H30" s="35" t="n"/>
      <c r="I30" s="35" t="n"/>
      <c r="J30" s="15">
        <f>IF($B30="","",IF(AND($I30&lt;&gt;"",$I30&gt;=EDATE(TODAY(),-12)),"受講済",IF(AND($H30&lt;&gt;"",$H30&gt;=$G30),"新規採用時のみ","未受講")))</f>
        <v/>
      </c>
      <c r="K30" s="15">
        <f>IF($J30="未受講",$B30,"")</f>
        <v/>
      </c>
    </row>
    <row r="31">
      <c r="A31" s="28" t="n"/>
      <c r="B31" s="28" t="n"/>
      <c r="C31" s="28" t="n"/>
      <c r="D31" s="28" t="n"/>
      <c r="E31" s="28" t="n"/>
      <c r="F31" s="15">
        <f>IF(OR($E31="",N('記入例01_事業所情報'!$B$10)=0),"",ROUND($E31/MAX('記入例01_事業所情報'!$B$10,32),2))</f>
        <v/>
      </c>
      <c r="G31" s="35" t="n"/>
      <c r="H31" s="35" t="n"/>
      <c r="I31" s="35" t="n"/>
      <c r="J31" s="15">
        <f>IF($B31="","",IF(AND($I31&lt;&gt;"",$I31&gt;=EDATE(TODAY(),-12)),"受講済",IF(AND($H31&lt;&gt;"",$H31&gt;=$G31),"新規採用時のみ","未受講")))</f>
        <v/>
      </c>
      <c r="K31" s="15">
        <f>IF($J31="未受講",$B31,"")</f>
        <v/>
      </c>
    </row>
    <row r="32">
      <c r="A32" s="28" t="n"/>
      <c r="B32" s="28" t="n"/>
      <c r="C32" s="28" t="n"/>
      <c r="D32" s="28" t="n"/>
      <c r="E32" s="28" t="n"/>
      <c r="F32" s="15">
        <f>IF(OR($E32="",N('記入例01_事業所情報'!$B$10)=0),"",ROUND($E32/MAX('記入例01_事業所情報'!$B$10,32),2))</f>
        <v/>
      </c>
      <c r="G32" s="35" t="n"/>
      <c r="H32" s="35" t="n"/>
      <c r="I32" s="35" t="n"/>
      <c r="J32" s="15">
        <f>IF($B32="","",IF(AND($I32&lt;&gt;"",$I32&gt;=EDATE(TODAY(),-12)),"受講済",IF(AND($H32&lt;&gt;"",$H32&gt;=$G32),"新規採用時のみ","未受講")))</f>
        <v/>
      </c>
      <c r="K32" s="15">
        <f>IF($J32="未受講",$B32,"")</f>
        <v/>
      </c>
    </row>
    <row r="33">
      <c r="A33" s="28" t="n"/>
      <c r="B33" s="28" t="n"/>
      <c r="C33" s="28" t="n"/>
      <c r="D33" s="28" t="n"/>
      <c r="E33" s="28" t="n"/>
      <c r="F33" s="15">
        <f>IF(OR($E33="",N('記入例01_事業所情報'!$B$10)=0),"",ROUND($E33/MAX('記入例01_事業所情報'!$B$10,32),2))</f>
        <v/>
      </c>
      <c r="G33" s="35" t="n"/>
      <c r="H33" s="35" t="n"/>
      <c r="I33" s="35" t="n"/>
      <c r="J33" s="15">
        <f>IF($B33="","",IF(AND($I33&lt;&gt;"",$I33&gt;=EDATE(TODAY(),-12)),"受講済",IF(AND($H33&lt;&gt;"",$H33&gt;=$G33),"新規採用時のみ","未受講")))</f>
        <v/>
      </c>
      <c r="K33" s="15">
        <f>IF($J33="未受講",$B33,"")</f>
        <v/>
      </c>
    </row>
    <row r="34">
      <c r="A34" s="28" t="n"/>
      <c r="B34" s="28" t="n"/>
      <c r="C34" s="28" t="n"/>
      <c r="D34" s="28" t="n"/>
      <c r="E34" s="28" t="n"/>
      <c r="F34" s="15">
        <f>IF(OR($E34="",N('記入例01_事業所情報'!$B$10)=0),"",ROUND($E34/MAX('記入例01_事業所情報'!$B$10,32),2))</f>
        <v/>
      </c>
      <c r="G34" s="35" t="n"/>
      <c r="H34" s="35" t="n"/>
      <c r="I34" s="35" t="n"/>
      <c r="J34" s="15">
        <f>IF($B34="","",IF(AND($I34&lt;&gt;"",$I34&gt;=EDATE(TODAY(),-12)),"受講済",IF(AND($H34&lt;&gt;"",$H34&gt;=$G34),"新規採用時のみ","未受講")))</f>
        <v/>
      </c>
      <c r="K34" s="15">
        <f>IF($J34="未受講",$B34,"")</f>
        <v/>
      </c>
    </row>
    <row r="35">
      <c r="A35" s="28" t="n"/>
      <c r="B35" s="28" t="n"/>
      <c r="C35" s="28" t="n"/>
      <c r="D35" s="28" t="n"/>
      <c r="E35" s="28" t="n"/>
      <c r="F35" s="15">
        <f>IF(OR($E35="",N('記入例01_事業所情報'!$B$10)=0),"",ROUND($E35/MAX('記入例01_事業所情報'!$B$10,32),2))</f>
        <v/>
      </c>
      <c r="G35" s="35" t="n"/>
      <c r="H35" s="35" t="n"/>
      <c r="I35" s="35" t="n"/>
      <c r="J35" s="15">
        <f>IF($B35="","",IF(AND($I35&lt;&gt;"",$I35&gt;=EDATE(TODAY(),-12)),"受講済",IF(AND($H35&lt;&gt;"",$H35&gt;=$G35),"新規採用時のみ","未受講")))</f>
        <v/>
      </c>
      <c r="K35" s="15">
        <f>IF($J35="未受講",$B35,"")</f>
        <v/>
      </c>
    </row>
    <row r="36">
      <c r="A36" s="28" t="n"/>
      <c r="B36" s="28" t="n"/>
      <c r="C36" s="28" t="n"/>
      <c r="D36" s="28" t="n"/>
      <c r="E36" s="28" t="n"/>
      <c r="F36" s="15">
        <f>IF(OR($E36="",N('記入例01_事業所情報'!$B$10)=0),"",ROUND($E36/MAX('記入例01_事業所情報'!$B$10,32),2))</f>
        <v/>
      </c>
      <c r="G36" s="35" t="n"/>
      <c r="H36" s="35" t="n"/>
      <c r="I36" s="35" t="n"/>
      <c r="J36" s="15">
        <f>IF($B36="","",IF(AND($I36&lt;&gt;"",$I36&gt;=EDATE(TODAY(),-12)),"受講済",IF(AND($H36&lt;&gt;"",$H36&gt;=$G36),"新規採用時のみ","未受講")))</f>
        <v/>
      </c>
      <c r="K36" s="15">
        <f>IF($J36="未受講",$B36,"")</f>
        <v/>
      </c>
    </row>
    <row r="37">
      <c r="A37" s="28" t="n"/>
      <c r="B37" s="28" t="n"/>
      <c r="C37" s="28" t="n"/>
      <c r="D37" s="28" t="n"/>
      <c r="E37" s="28" t="n"/>
      <c r="F37" s="15">
        <f>IF(OR($E37="",N('記入例01_事業所情報'!$B$10)=0),"",ROUND($E37/MAX('記入例01_事業所情報'!$B$10,32),2))</f>
        <v/>
      </c>
      <c r="G37" s="35" t="n"/>
      <c r="H37" s="35" t="n"/>
      <c r="I37" s="35" t="n"/>
      <c r="J37" s="15">
        <f>IF($B37="","",IF(AND($I37&lt;&gt;"",$I37&gt;=EDATE(TODAY(),-12)),"受講済",IF(AND($H37&lt;&gt;"",$H37&gt;=$G37),"新規採用時のみ","未受講")))</f>
        <v/>
      </c>
      <c r="K37" s="15">
        <f>IF($J37="未受講",$B37,"")</f>
        <v/>
      </c>
    </row>
    <row r="38">
      <c r="A38" s="28" t="n"/>
      <c r="B38" s="28" t="n"/>
      <c r="C38" s="28" t="n"/>
      <c r="D38" s="28" t="n"/>
      <c r="E38" s="28" t="n"/>
      <c r="F38" s="15">
        <f>IF(OR($E38="",N('記入例01_事業所情報'!$B$10)=0),"",ROUND($E38/MAX('記入例01_事業所情報'!$B$10,32),2))</f>
        <v/>
      </c>
      <c r="G38" s="35" t="n"/>
      <c r="H38" s="35" t="n"/>
      <c r="I38" s="35" t="n"/>
      <c r="J38" s="15">
        <f>IF($B38="","",IF(AND($I38&lt;&gt;"",$I38&gt;=EDATE(TODAY(),-12)),"受講済",IF(AND($H38&lt;&gt;"",$H38&gt;=$G38),"新規採用時のみ","未受講")))</f>
        <v/>
      </c>
      <c r="K38" s="15">
        <f>IF($J38="未受講",$B38,"")</f>
        <v/>
      </c>
    </row>
    <row r="39">
      <c r="A39" s="28" t="n"/>
      <c r="B39" s="28" t="n"/>
      <c r="C39" s="28" t="n"/>
      <c r="D39" s="28" t="n"/>
      <c r="E39" s="28" t="n"/>
      <c r="F39" s="15">
        <f>IF(OR($E39="",N('記入例01_事業所情報'!$B$10)=0),"",ROUND($E39/MAX('記入例01_事業所情報'!$B$10,32),2))</f>
        <v/>
      </c>
      <c r="G39" s="35" t="n"/>
      <c r="H39" s="35" t="n"/>
      <c r="I39" s="35" t="n"/>
      <c r="J39" s="15">
        <f>IF($B39="","",IF(AND($I39&lt;&gt;"",$I39&gt;=EDATE(TODAY(),-12)),"受講済",IF(AND($H39&lt;&gt;"",$H39&gt;=$G39),"新規採用時のみ","未受講")))</f>
        <v/>
      </c>
      <c r="K39" s="15">
        <f>IF($J39="未受講",$B39,"")</f>
        <v/>
      </c>
    </row>
    <row r="40">
      <c r="A40" s="28" t="n"/>
      <c r="B40" s="28" t="n"/>
      <c r="C40" s="28" t="n"/>
      <c r="D40" s="28" t="n"/>
      <c r="E40" s="28" t="n"/>
      <c r="F40" s="15">
        <f>IF(OR($E40="",N('記入例01_事業所情報'!$B$10)=0),"",ROUND($E40/MAX('記入例01_事業所情報'!$B$10,32),2))</f>
        <v/>
      </c>
      <c r="G40" s="35" t="n"/>
      <c r="H40" s="35" t="n"/>
      <c r="I40" s="35" t="n"/>
      <c r="J40" s="15">
        <f>IF($B40="","",IF(AND($I40&lt;&gt;"",$I40&gt;=EDATE(TODAY(),-12)),"受講済",IF(AND($H40&lt;&gt;"",$H40&gt;=$G40),"新規採用時のみ","未受講")))</f>
        <v/>
      </c>
      <c r="K40" s="15">
        <f>IF($J40="未受講",$B40,"")</f>
        <v/>
      </c>
    </row>
    <row r="41">
      <c r="A41" s="28" t="n"/>
      <c r="B41" s="28" t="n"/>
      <c r="C41" s="28" t="n"/>
      <c r="D41" s="28" t="n"/>
      <c r="E41" s="28" t="n"/>
      <c r="F41" s="15">
        <f>IF(OR($E41="",N('記入例01_事業所情報'!$B$10)=0),"",ROUND($E41/MAX('記入例01_事業所情報'!$B$10,32),2))</f>
        <v/>
      </c>
      <c r="G41" s="35" t="n"/>
      <c r="H41" s="35" t="n"/>
      <c r="I41" s="35" t="n"/>
      <c r="J41" s="15">
        <f>IF($B41="","",IF(AND($I41&lt;&gt;"",$I41&gt;=EDATE(TODAY(),-12)),"受講済",IF(AND($H41&lt;&gt;"",$H41&gt;=$G41),"新規採用時のみ","未受講")))</f>
        <v/>
      </c>
      <c r="K41" s="15">
        <f>IF($J41="未受講",$B41,"")</f>
        <v/>
      </c>
    </row>
    <row r="42">
      <c r="A42" s="28" t="n"/>
      <c r="B42" s="28" t="n"/>
      <c r="C42" s="28" t="n"/>
      <c r="D42" s="28" t="n"/>
      <c r="E42" s="28" t="n"/>
      <c r="F42" s="15">
        <f>IF(OR($E42="",N('記入例01_事業所情報'!$B$10)=0),"",ROUND($E42/MAX('記入例01_事業所情報'!$B$10,32),2))</f>
        <v/>
      </c>
      <c r="G42" s="35" t="n"/>
      <c r="H42" s="35" t="n"/>
      <c r="I42" s="35" t="n"/>
      <c r="J42" s="15">
        <f>IF($B42="","",IF(AND($I42&lt;&gt;"",$I42&gt;=EDATE(TODAY(),-12)),"受講済",IF(AND($H42&lt;&gt;"",$H42&gt;=$G42),"新規採用時のみ","未受講")))</f>
        <v/>
      </c>
      <c r="K42" s="15">
        <f>IF($J42="未受講",$B42,"")</f>
        <v/>
      </c>
    </row>
    <row r="43">
      <c r="A43" s="28" t="n"/>
      <c r="B43" s="28" t="n"/>
      <c r="C43" s="28" t="n"/>
      <c r="D43" s="28" t="n"/>
      <c r="E43" s="28" t="n"/>
      <c r="F43" s="15">
        <f>IF(OR($E43="",N('記入例01_事業所情報'!$B$10)=0),"",ROUND($E43/MAX('記入例01_事業所情報'!$B$10,32),2))</f>
        <v/>
      </c>
      <c r="G43" s="35" t="n"/>
      <c r="H43" s="35" t="n"/>
      <c r="I43" s="35" t="n"/>
      <c r="J43" s="15">
        <f>IF($B43="","",IF(AND($I43&lt;&gt;"",$I43&gt;=EDATE(TODAY(),-12)),"受講済",IF(AND($H43&lt;&gt;"",$H43&gt;=$G43),"新規採用時のみ","未受講")))</f>
        <v/>
      </c>
      <c r="K43" s="15">
        <f>IF($J43="未受講",$B43,"")</f>
        <v/>
      </c>
    </row>
    <row r="44">
      <c r="A44" s="28" t="n"/>
      <c r="B44" s="28" t="n"/>
      <c r="C44" s="28" t="n"/>
      <c r="D44" s="28" t="n"/>
      <c r="E44" s="28" t="n"/>
      <c r="F44" s="15">
        <f>IF(OR($E44="",N('記入例01_事業所情報'!$B$10)=0),"",ROUND($E44/MAX('記入例01_事業所情報'!$B$10,32),2))</f>
        <v/>
      </c>
      <c r="G44" s="35" t="n"/>
      <c r="H44" s="35" t="n"/>
      <c r="I44" s="35" t="n"/>
      <c r="J44" s="15">
        <f>IF($B44="","",IF(AND($I44&lt;&gt;"",$I44&gt;=EDATE(TODAY(),-12)),"受講済",IF(AND($H44&lt;&gt;"",$H44&gt;=$G44),"新規採用時のみ","未受講")))</f>
        <v/>
      </c>
      <c r="K44" s="15">
        <f>IF($J44="未受講",$B44,"")</f>
        <v/>
      </c>
    </row>
    <row r="45">
      <c r="A45" s="28" t="n"/>
      <c r="B45" s="28" t="n"/>
      <c r="C45" s="28" t="n"/>
      <c r="D45" s="28" t="n"/>
      <c r="E45" s="28" t="n"/>
      <c r="F45" s="15">
        <f>IF(OR($E45="",N('記入例01_事業所情報'!$B$10)=0),"",ROUND($E45/MAX('記入例01_事業所情報'!$B$10,32),2))</f>
        <v/>
      </c>
      <c r="G45" s="35" t="n"/>
      <c r="H45" s="35" t="n"/>
      <c r="I45" s="35" t="n"/>
      <c r="J45" s="15">
        <f>IF($B45="","",IF(AND($I45&lt;&gt;"",$I45&gt;=EDATE(TODAY(),-12)),"受講済",IF(AND($H45&lt;&gt;"",$H45&gt;=$G45),"新規採用時のみ","未受講")))</f>
        <v/>
      </c>
      <c r="K45" s="15">
        <f>IF($J45="未受講",$B45,"")</f>
        <v/>
      </c>
    </row>
    <row r="46">
      <c r="A46" s="28" t="n"/>
      <c r="B46" s="28" t="n"/>
      <c r="C46" s="28" t="n"/>
      <c r="D46" s="28" t="n"/>
      <c r="E46" s="28" t="n"/>
      <c r="F46" s="15">
        <f>IF(OR($E46="",N('記入例01_事業所情報'!$B$10)=0),"",ROUND($E46/MAX('記入例01_事業所情報'!$B$10,32),2))</f>
        <v/>
      </c>
      <c r="G46" s="35" t="n"/>
      <c r="H46" s="35" t="n"/>
      <c r="I46" s="35" t="n"/>
      <c r="J46" s="15">
        <f>IF($B46="","",IF(AND($I46&lt;&gt;"",$I46&gt;=EDATE(TODAY(),-12)),"受講済",IF(AND($H46&lt;&gt;"",$H46&gt;=$G46),"新規採用時のみ","未受講")))</f>
        <v/>
      </c>
      <c r="K46" s="15">
        <f>IF($J46="未受講",$B46,"")</f>
        <v/>
      </c>
    </row>
    <row r="47">
      <c r="A47" s="28" t="n"/>
      <c r="B47" s="28" t="n"/>
      <c r="C47" s="28" t="n"/>
      <c r="D47" s="28" t="n"/>
      <c r="E47" s="28" t="n"/>
      <c r="F47" s="15">
        <f>IF(OR($E47="",N('記入例01_事業所情報'!$B$10)=0),"",ROUND($E47/MAX('記入例01_事業所情報'!$B$10,32),2))</f>
        <v/>
      </c>
      <c r="G47" s="35" t="n"/>
      <c r="H47" s="35" t="n"/>
      <c r="I47" s="35" t="n"/>
      <c r="J47" s="15">
        <f>IF($B47="","",IF(AND($I47&lt;&gt;"",$I47&gt;=EDATE(TODAY(),-12)),"受講済",IF(AND($H47&lt;&gt;"",$H47&gt;=$G47),"新規採用時のみ","未受講")))</f>
        <v/>
      </c>
      <c r="K47" s="15">
        <f>IF($J47="未受講",$B47,"")</f>
        <v/>
      </c>
    </row>
    <row r="48">
      <c r="A48" s="28" t="n"/>
      <c r="B48" s="28" t="n"/>
      <c r="C48" s="28" t="n"/>
      <c r="D48" s="28" t="n"/>
      <c r="E48" s="28" t="n"/>
      <c r="F48" s="15">
        <f>IF(OR($E48="",N('記入例01_事業所情報'!$B$10)=0),"",ROUND($E48/MAX('記入例01_事業所情報'!$B$10,32),2))</f>
        <v/>
      </c>
      <c r="G48" s="35" t="n"/>
      <c r="H48" s="35" t="n"/>
      <c r="I48" s="35" t="n"/>
      <c r="J48" s="15">
        <f>IF($B48="","",IF(AND($I48&lt;&gt;"",$I48&gt;=EDATE(TODAY(),-12)),"受講済",IF(AND($H48&lt;&gt;"",$H48&gt;=$G48),"新規採用時のみ","未受講")))</f>
        <v/>
      </c>
      <c r="K48" s="15">
        <f>IF($J48="未受講",$B48,"")</f>
        <v/>
      </c>
    </row>
    <row r="49">
      <c r="A49" s="28" t="n"/>
      <c r="B49" s="28" t="n"/>
      <c r="C49" s="28" t="n"/>
      <c r="D49" s="28" t="n"/>
      <c r="E49" s="28" t="n"/>
      <c r="F49" s="15">
        <f>IF(OR($E49="",N('記入例01_事業所情報'!$B$10)=0),"",ROUND($E49/MAX('記入例01_事業所情報'!$B$10,32),2))</f>
        <v/>
      </c>
      <c r="G49" s="35" t="n"/>
      <c r="H49" s="35" t="n"/>
      <c r="I49" s="35" t="n"/>
      <c r="J49" s="15">
        <f>IF($B49="","",IF(AND($I49&lt;&gt;"",$I49&gt;=EDATE(TODAY(),-12)),"受講済",IF(AND($H49&lt;&gt;"",$H49&gt;=$G49),"新規採用時のみ","未受講")))</f>
        <v/>
      </c>
      <c r="K49" s="15">
        <f>IF($J49="未受講",$B49,"")</f>
        <v/>
      </c>
    </row>
    <row r="50">
      <c r="A50" s="28" t="n"/>
      <c r="B50" s="28" t="n"/>
      <c r="C50" s="28" t="n"/>
      <c r="D50" s="28" t="n"/>
      <c r="E50" s="28" t="n"/>
      <c r="F50" s="15">
        <f>IF(OR($E50="",N('記入例01_事業所情報'!$B$10)=0),"",ROUND($E50/MAX('記入例01_事業所情報'!$B$10,32),2))</f>
        <v/>
      </c>
      <c r="G50" s="35" t="n"/>
      <c r="H50" s="35" t="n"/>
      <c r="I50" s="35" t="n"/>
      <c r="J50" s="15">
        <f>IF($B50="","",IF(AND($I50&lt;&gt;"",$I50&gt;=EDATE(TODAY(),-12)),"受講済",IF(AND($H50&lt;&gt;"",$H50&gt;=$G50),"新規採用時のみ","未受講")))</f>
        <v/>
      </c>
      <c r="K50" s="15">
        <f>IF($J50="未受講",$B50,"")</f>
        <v/>
      </c>
    </row>
    <row r="51">
      <c r="A51" s="28" t="n"/>
      <c r="B51" s="28" t="n"/>
      <c r="C51" s="28" t="n"/>
      <c r="D51" s="28" t="n"/>
      <c r="E51" s="28" t="n"/>
      <c r="F51" s="15">
        <f>IF(OR($E51="",N('記入例01_事業所情報'!$B$10)=0),"",ROUND($E51/MAX('記入例01_事業所情報'!$B$10,32),2))</f>
        <v/>
      </c>
      <c r="G51" s="35" t="n"/>
      <c r="H51" s="35" t="n"/>
      <c r="I51" s="35" t="n"/>
      <c r="J51" s="15">
        <f>IF($B51="","",IF(AND($I51&lt;&gt;"",$I51&gt;=EDATE(TODAY(),-12)),"受講済",IF(AND($H51&lt;&gt;"",$H51&gt;=$G51),"新規採用時のみ","未受講")))</f>
        <v/>
      </c>
      <c r="K51" s="15">
        <f>IF($J51="未受講",$B51,"")</f>
        <v/>
      </c>
    </row>
    <row r="52">
      <c r="A52" s="28" t="n"/>
      <c r="B52" s="28" t="n"/>
      <c r="C52" s="28" t="n"/>
      <c r="D52" s="28" t="n"/>
      <c r="E52" s="28" t="n"/>
      <c r="F52" s="15">
        <f>IF(OR($E52="",N('記入例01_事業所情報'!$B$10)=0),"",ROUND($E52/MAX('記入例01_事業所情報'!$B$10,32),2))</f>
        <v/>
      </c>
      <c r="G52" s="35" t="n"/>
      <c r="H52" s="35" t="n"/>
      <c r="I52" s="35" t="n"/>
      <c r="J52" s="15">
        <f>IF($B52="","",IF(AND($I52&lt;&gt;"",$I52&gt;=EDATE(TODAY(),-12)),"受講済",IF(AND($H52&lt;&gt;"",$H52&gt;=$G52),"新規採用時のみ","未受講")))</f>
        <v/>
      </c>
      <c r="K52" s="15">
        <f>IF($J52="未受講",$B52,"")</f>
        <v/>
      </c>
    </row>
    <row r="53">
      <c r="A53" s="28" t="n"/>
      <c r="B53" s="28" t="n"/>
      <c r="C53" s="28" t="n"/>
      <c r="D53" s="28" t="n"/>
      <c r="E53" s="28" t="n"/>
      <c r="F53" s="15">
        <f>IF(OR($E53="",N('記入例01_事業所情報'!$B$10)=0),"",ROUND($E53/MAX('記入例01_事業所情報'!$B$10,32),2))</f>
        <v/>
      </c>
      <c r="G53" s="35" t="n"/>
      <c r="H53" s="35" t="n"/>
      <c r="I53" s="35" t="n"/>
      <c r="J53" s="15">
        <f>IF($B53="","",IF(AND($I53&lt;&gt;"",$I53&gt;=EDATE(TODAY(),-12)),"受講済",IF(AND($H53&lt;&gt;"",$H53&gt;=$G53),"新規採用時のみ","未受講")))</f>
        <v/>
      </c>
      <c r="K53" s="15">
        <f>IF($J53="未受講",$B53,"")</f>
        <v/>
      </c>
    </row>
    <row r="54">
      <c r="E54" s="4" t="inlineStr">
        <is>
          <t>常勤換算 合計</t>
        </is>
      </c>
      <c r="F54" s="6">
        <f>ROUND(SUM($F$4:$F$53),2)</f>
        <v/>
      </c>
    </row>
    <row r="55"/>
    <row r="56">
      <c r="A56" s="4" t="inlineStr">
        <is>
          <t>研修対象 実人数（全従業者）</t>
        </is>
      </c>
      <c r="B56" s="16">
        <f>COUNTA($B$4:$B$53)</f>
        <v/>
      </c>
      <c r="C56" s="17" t="n"/>
      <c r="D56" s="10" t="n"/>
    </row>
    <row r="57">
      <c r="A57" s="4" t="inlineStr">
        <is>
          <t>受講済人数</t>
        </is>
      </c>
      <c r="B57" s="16">
        <f>COUNTIF($J$4:$J$53,"受講済")+COUNTIF($J$4:$J$53,"新規採用時のみ")</f>
        <v/>
      </c>
      <c r="C57" s="17" t="n"/>
      <c r="D57" s="10" t="n"/>
    </row>
    <row r="58">
      <c r="A58" s="4" t="inlineStr">
        <is>
          <t>受講率（%）</t>
        </is>
      </c>
      <c r="B58" s="33">
        <f>IF($B$56=0,"",ROUND($B$57/$B$56*100,1))</f>
        <v/>
      </c>
      <c r="C58" s="17" t="n"/>
      <c r="D58" s="10" t="n"/>
    </row>
    <row r="59">
      <c r="A59" s="4" t="inlineStr">
        <is>
          <t>未受講者数（氏名はK列に出ます）</t>
        </is>
      </c>
      <c r="B59" s="16">
        <f>COUNTIF($J$4:$J$53,"未受講")</f>
        <v/>
      </c>
      <c r="C59" s="17" t="n"/>
      <c r="D59" s="10" t="n"/>
    </row>
    <row r="60">
      <c r="A60" s="19" t="inlineStr">
        <is>
          <t>※ 受講判定は「年次研修 受講日」が本日から1年以内なら受講済（要件が「1年に1回以上」のため年度ではなく直近1年で見ます）。新規採用者は入職日以降に新規採用時研修を受けていれば「新規採用時のみ」。</t>
        </is>
      </c>
    </row>
    <row r="61">
      <c r="A61" s="19" t="inlineStr">
        <is>
          <t>※ 常勤換算（F列）は「01_事業所情報」のB10（常勤の従業者が勤務すべき1週間の時間数）を入れてから使ってください。B10が未入力の間は空欄になります（32時間で割った過大な値を出さないため）。</t>
        </is>
      </c>
    </row>
  </sheetData>
  <mergeCells count="8">
    <mergeCell ref="A61:K61"/>
    <mergeCell ref="A1:J1"/>
    <mergeCell ref="B59:D59"/>
    <mergeCell ref="B57:D57"/>
    <mergeCell ref="B56:D56"/>
    <mergeCell ref="B58:D58"/>
    <mergeCell ref="A60:K60"/>
    <mergeCell ref="A2:J2"/>
  </mergeCells>
  <dataValidations count="1">
    <dataValidation sqref="D4:D53" showDropDown="0" showInputMessage="0" showErrorMessage="0" allowBlank="1" type="list">
      <formula1>"常勤,非常勤,短時間"</formula1>
    </dataValidation>
  </dataValidations>
  <pageMargins left="0.4" right="0.4" top="0.5" bottom="0.5" header="0.5" footer="0.5"/>
  <pageSetup orientation="landscape" paperSize="9" fitToHeight="0" fitToWidth="1"/>
</worksheet>
</file>

<file path=xl/worksheets/sheet22.xml><?xml version="1.0" encoding="utf-8"?>
<worksheet xmlns="http://schemas.openxmlformats.org/spreadsheetml/2006/main">
  <sheetPr>
    <tabColor rgb="00F2A65A"/>
    <outlinePr summaryBelow="1" summaryRight="1"/>
    <pageSetUpPr fitToPage="1"/>
  </sheetPr>
  <dimension ref="A1:H24"/>
  <sheetViews>
    <sheetView showGridLines="0" workbookViewId="0">
      <pane ySplit="5" topLeftCell="A6" activePane="bottomLeft" state="frozen"/>
      <selection pane="bottomLeft" activeCell="A1" sqref="A1"/>
    </sheetView>
  </sheetViews>
  <sheetFormatPr baseColWidth="8" defaultRowHeight="15"/>
  <cols>
    <col width="34" customWidth="1" min="1" max="1"/>
    <col width="10" customWidth="1" min="2" max="2"/>
    <col width="12" customWidth="1" min="3" max="3"/>
    <col width="10" customWidth="1" min="4" max="4"/>
    <col width="44" customWidth="1" min="5" max="5"/>
    <col width="13" customWidth="1" min="6" max="6"/>
    <col width="16" customWidth="1" min="7" max="7"/>
    <col width="22" customWidth="1" min="8" max="8"/>
  </cols>
  <sheetData>
    <row r="1" ht="22" customHeight="1">
      <c r="A1" s="1" t="inlineStr">
        <is>
          <t>03_年間計画（様式3）（記入例）</t>
        </is>
      </c>
    </row>
    <row r="2" ht="26" customHeight="1">
      <c r="A2" s="2" t="inlineStr">
        <is>
          <t>委員会は1年に1回以上が必須（留意事項通知 第二の1の(10)③(一)）。役割3つ（計画づくり／チェックとモニタリング／発生後の検証・再発防止）を回すには年2回を推奨します。</t>
        </is>
      </c>
    </row>
    <row r="3">
      <c r="A3" s="4" t="inlineStr">
        <is>
          <t>当年度開始日（自動）</t>
        </is>
      </c>
      <c r="C3" s="34">
        <f>DATE(IF(MONTH(TODAY())&gt;=4,YEAR(TODAY()),YEAR(TODAY())-1),4,1)</f>
        <v/>
      </c>
    </row>
    <row r="4"/>
    <row r="5" ht="30" customHeight="1">
      <c r="A5" s="3" t="inlineStr">
        <is>
          <t>区分</t>
        </is>
      </c>
      <c r="B5" s="3" t="inlineStr">
        <is>
          <t>予定月</t>
        </is>
      </c>
      <c r="C5" s="3" t="inlineStr">
        <is>
          <t>予定日</t>
        </is>
      </c>
      <c r="D5" s="3" t="inlineStr">
        <is>
          <t>担当</t>
        </is>
      </c>
      <c r="E5" s="3" t="inlineStr">
        <is>
          <t>内容・議題</t>
        </is>
      </c>
      <c r="F5" s="3" t="inlineStr">
        <is>
          <t>実施日（実績）</t>
        </is>
      </c>
      <c r="G5" s="3" t="inlineStr">
        <is>
          <t>実施状況</t>
        </is>
      </c>
      <c r="H5" s="3" t="inlineStr">
        <is>
          <t>記録の保管場所</t>
        </is>
      </c>
    </row>
    <row r="6" ht="26" customHeight="1">
      <c r="A6" s="28" t="inlineStr">
        <is>
          <t>虐待防止委員会（第1回）</t>
        </is>
      </c>
      <c r="B6" s="28" t="inlineStr">
        <is>
          <t>6月</t>
        </is>
      </c>
      <c r="C6" s="35" t="n">
        <v>46191</v>
      </c>
      <c r="D6" s="28" t="inlineStr">
        <is>
          <t>職員A</t>
        </is>
      </c>
      <c r="E6" s="28" t="inlineStr">
        <is>
          <t>年間計画の承認／セルフチェック集計／ヒヤリハット検証</t>
        </is>
      </c>
      <c r="F6" s="35" t="n">
        <v>46191</v>
      </c>
      <c r="G6" s="9">
        <f>IF($F6&lt;&gt;"","実施済",IF($C6="","",IF($C6&lt;TODAY(),"未実施（期日超過）","予定")))</f>
        <v/>
      </c>
      <c r="H6" s="28" t="inlineStr">
        <is>
          <t>事務室 書庫「虐待防止」</t>
        </is>
      </c>
    </row>
    <row r="7" ht="26" customHeight="1">
      <c r="A7" s="28" t="inlineStr">
        <is>
          <t>虐待防止委員会（第2回）</t>
        </is>
      </c>
      <c r="B7" s="28" t="inlineStr">
        <is>
          <t>12月</t>
        </is>
      </c>
      <c r="C7" s="35" t="n">
        <v>46366</v>
      </c>
      <c r="D7" s="28" t="inlineStr">
        <is>
          <t>職員A</t>
        </is>
      </c>
      <c r="E7" s="28" t="inlineStr">
        <is>
          <t>指針見直し／年次研修報告／改善策の効果検証</t>
        </is>
      </c>
      <c r="F7" s="35" t="n"/>
      <c r="G7" s="9">
        <f>IF($F7&lt;&gt;"","実施済",IF($C7="","",IF($C7&lt;TODAY(),"未実施（期日超過）","予定")))</f>
        <v/>
      </c>
      <c r="H7" s="28" t="inlineStr">
        <is>
          <t>事務室 書庫「虐待防止」</t>
        </is>
      </c>
    </row>
    <row r="8" ht="26" customHeight="1">
      <c r="A8" s="28" t="inlineStr">
        <is>
          <t>身体拘束適正化検討委員会（一体開催の場合は同左）</t>
        </is>
      </c>
      <c r="B8" s="28" t="inlineStr">
        <is>
          <t>6月・12月</t>
        </is>
      </c>
      <c r="C8" s="35" t="n">
        <v>46191</v>
      </c>
      <c r="D8" s="28" t="inlineStr">
        <is>
          <t>職員A</t>
        </is>
      </c>
      <c r="E8" s="28" t="inlineStr">
        <is>
          <t>虐待防止委員会と一体開催</t>
        </is>
      </c>
      <c r="F8" s="35" t="n">
        <v>46191</v>
      </c>
      <c r="G8" s="9">
        <f>IF($F8&lt;&gt;"","実施済",IF($C8="","",IF($C8&lt;TODAY(),"未実施（期日超過）","予定")))</f>
        <v/>
      </c>
      <c r="H8" s="28" t="inlineStr">
        <is>
          <t>同上</t>
        </is>
      </c>
    </row>
    <row r="9" ht="26" customHeight="1">
      <c r="A9" s="28" t="inlineStr">
        <is>
          <t>職員研修（年次）</t>
        </is>
      </c>
      <c r="B9" s="28" t="inlineStr">
        <is>
          <t>6月</t>
        </is>
      </c>
      <c r="C9" s="37" t="n">
        <v>46178</v>
      </c>
      <c r="D9" s="28" t="inlineStr">
        <is>
          <t>職員B</t>
        </is>
      </c>
      <c r="E9" s="28" t="inlineStr">
        <is>
          <t>不適切な対応と虐待の境界線 — 児発・放デイの場面別</t>
        </is>
      </c>
      <c r="F9" s="35" t="n">
        <v>46178</v>
      </c>
      <c r="G9" s="9">
        <f>IF($F9&lt;&gt;"","実施済",IF($C9="","",IF($C9&lt;TODAY(),"未実施（期日超過）","予定")))</f>
        <v/>
      </c>
      <c r="H9" s="28" t="inlineStr">
        <is>
          <t>05_研修記録</t>
        </is>
      </c>
    </row>
    <row r="10" ht="26" customHeight="1">
      <c r="A10" s="28" t="inlineStr">
        <is>
          <t>新規採用時研修</t>
        </is>
      </c>
      <c r="B10" s="28" t="inlineStr">
        <is>
          <t>随時</t>
        </is>
      </c>
      <c r="C10" s="35" t="n">
        <v>46143</v>
      </c>
      <c r="D10" s="28" t="inlineStr">
        <is>
          <t>職員A</t>
        </is>
      </c>
      <c r="E10" s="28" t="inlineStr">
        <is>
          <t>虐待5類型・通報義務・報告ルート・身体拘束の3要件</t>
        </is>
      </c>
      <c r="F10" s="35" t="n">
        <v>46143</v>
      </c>
      <c r="G10" s="9">
        <f>IF($F10&lt;&gt;"","実施済",IF($C10="","",IF($C10&lt;TODAY(),"未実施（期日超過）","予定")))</f>
        <v/>
      </c>
      <c r="H10" s="28" t="inlineStr">
        <is>
          <t>05_研修記録</t>
        </is>
      </c>
    </row>
    <row r="11" ht="26" customHeight="1">
      <c r="A11" s="28" t="inlineStr">
        <is>
          <t>職員セルフチェック（前期）</t>
        </is>
      </c>
      <c r="B11" s="28" t="inlineStr">
        <is>
          <t>6月</t>
        </is>
      </c>
      <c r="C11" s="35" t="n">
        <v>46178</v>
      </c>
      <c r="D11" s="28" t="inlineStr">
        <is>
          <t>職員B</t>
        </is>
      </c>
      <c r="E11" s="28" t="inlineStr">
        <is>
          <t>20項目セルフチェック</t>
        </is>
      </c>
      <c r="F11" s="35" t="n">
        <v>46178</v>
      </c>
      <c r="G11" s="9">
        <f>IF($F11&lt;&gt;"","実施済",IF($C11="","",IF($C11&lt;TODAY(),"未実施（期日超過）","予定")))</f>
        <v/>
      </c>
      <c r="H11" s="28" t="inlineStr">
        <is>
          <t>06_職員セルフチェック</t>
        </is>
      </c>
    </row>
    <row r="12" ht="26" customHeight="1">
      <c r="A12" s="28" t="inlineStr">
        <is>
          <t>職員セルフチェック（後期）</t>
        </is>
      </c>
      <c r="B12" s="28" t="inlineStr">
        <is>
          <t>1月</t>
        </is>
      </c>
      <c r="C12" s="35" t="n">
        <v>46402</v>
      </c>
      <c r="D12" s="28" t="inlineStr">
        <is>
          <t>職員B</t>
        </is>
      </c>
      <c r="E12" s="28" t="inlineStr">
        <is>
          <t>20項目セルフチェック</t>
        </is>
      </c>
      <c r="F12" s="35" t="n"/>
      <c r="G12" s="9">
        <f>IF($F12&lt;&gt;"","実施済",IF($C12="","",IF($C12&lt;TODAY(),"未実施（期日超過）","予定")))</f>
        <v/>
      </c>
      <c r="H12" s="28" t="inlineStr">
        <is>
          <t>06_職員セルフチェック</t>
        </is>
      </c>
    </row>
    <row r="13" ht="26" customHeight="1">
      <c r="A13" s="28" t="inlineStr">
        <is>
          <t>労働環境・条件チェック</t>
        </is>
      </c>
      <c r="B13" s="28" t="inlineStr">
        <is>
          <t>6月</t>
        </is>
      </c>
      <c r="C13" s="35" t="n">
        <v>46178</v>
      </c>
      <c r="D13" s="28" t="inlineStr">
        <is>
          <t>職員A</t>
        </is>
      </c>
      <c r="E13" s="28" t="inlineStr">
        <is>
          <t>11項目 労働環境・条件チェック</t>
        </is>
      </c>
      <c r="F13" s="35" t="n">
        <v>46178</v>
      </c>
      <c r="G13" s="9">
        <f>IF($F13&lt;&gt;"","実施済",IF($C13="","",IF($C13&lt;TODAY(),"未実施（期日超過）","予定")))</f>
        <v/>
      </c>
      <c r="H13" s="28" t="inlineStr">
        <is>
          <t>07_労働環境チェック</t>
        </is>
      </c>
    </row>
    <row r="14" ht="26" customHeight="1">
      <c r="A14" s="28" t="inlineStr">
        <is>
          <t>指針・マニュアルの見直し</t>
        </is>
      </c>
      <c r="B14" s="28" t="inlineStr">
        <is>
          <t>12月</t>
        </is>
      </c>
      <c r="C14" s="35" t="n">
        <v>46366</v>
      </c>
      <c r="D14" s="28" t="inlineStr">
        <is>
          <t>職員A</t>
        </is>
      </c>
      <c r="E14" s="28" t="inlineStr">
        <is>
          <t>虐待防止指針・支援手順書の見直し</t>
        </is>
      </c>
      <c r="F14" s="35" t="n"/>
      <c r="G14" s="9">
        <f>IF($F14&lt;&gt;"","実施済",IF($C14="","",IF($C14&lt;TODAY(),"未実施（期日超過）","予定")))</f>
        <v/>
      </c>
      <c r="H14" s="28" t="inlineStr">
        <is>
          <t>事務室 書庫</t>
        </is>
      </c>
    </row>
    <row r="15" ht="26" customHeight="1">
      <c r="A15" s="28" t="inlineStr">
        <is>
          <t>掲示物の点検</t>
        </is>
      </c>
      <c r="B15" s="28" t="inlineStr">
        <is>
          <t>4月・10月</t>
        </is>
      </c>
      <c r="C15" s="35" t="n">
        <v>46113</v>
      </c>
      <c r="D15" s="28" t="inlineStr">
        <is>
          <t>職員C</t>
        </is>
      </c>
      <c r="E15" s="28" t="inlineStr">
        <is>
          <t>相談・通報先の掲示内容の点検</t>
        </is>
      </c>
      <c r="F15" s="35" t="n">
        <v>46113</v>
      </c>
      <c r="G15" s="9">
        <f>IF($F15&lt;&gt;"","実施済",IF($C15="","",IF($C15&lt;TODAY(),"未実施（期日超過）","予定")))</f>
        <v/>
      </c>
      <c r="H15" s="28" t="inlineStr">
        <is>
          <t>玄関掲示板</t>
        </is>
      </c>
    </row>
    <row r="16" ht="26" customHeight="1">
      <c r="A16" s="28" t="n"/>
      <c r="B16" s="28" t="n"/>
      <c r="C16" s="35" t="n"/>
      <c r="D16" s="28" t="n"/>
      <c r="E16" s="28" t="n"/>
      <c r="F16" s="35" t="n"/>
      <c r="G16" s="9">
        <f>IF($F16&lt;&gt;"","実施済",IF($C16="","",IF($C16&lt;TODAY(),"未実施（期日超過）","予定")))</f>
        <v/>
      </c>
      <c r="H16" s="28" t="n"/>
    </row>
    <row r="17" ht="26" customHeight="1">
      <c r="A17" s="28" t="n"/>
      <c r="B17" s="28" t="n"/>
      <c r="C17" s="35" t="n"/>
      <c r="D17" s="28" t="n"/>
      <c r="E17" s="28" t="n"/>
      <c r="F17" s="35" t="n"/>
      <c r="G17" s="9">
        <f>IF($F17&lt;&gt;"","実施済",IF($C17="","",IF($C17&lt;TODAY(),"未実施（期日超過）","予定")))</f>
        <v/>
      </c>
      <c r="H17" s="28" t="n"/>
    </row>
    <row r="18" ht="26" customHeight="1">
      <c r="A18" s="28" t="n"/>
      <c r="B18" s="28" t="n"/>
      <c r="C18" s="35" t="n"/>
      <c r="D18" s="28" t="n"/>
      <c r="E18" s="28" t="n"/>
      <c r="F18" s="35" t="n"/>
      <c r="G18" s="9">
        <f>IF($F18&lt;&gt;"","実施済",IF($C18="","",IF($C18&lt;TODAY(),"未実施（期日超過）","予定")))</f>
        <v/>
      </c>
      <c r="H18" s="28" t="n"/>
    </row>
    <row r="19" ht="26" customHeight="1">
      <c r="A19" s="28" t="n"/>
      <c r="B19" s="28" t="n"/>
      <c r="C19" s="35" t="n"/>
      <c r="D19" s="28" t="n"/>
      <c r="E19" s="28" t="n"/>
      <c r="F19" s="35" t="n"/>
      <c r="G19" s="9">
        <f>IF($F19&lt;&gt;"","実施済",IF($C19="","",IF($C19&lt;TODAY(),"未実施（期日超過）","予定")))</f>
        <v/>
      </c>
      <c r="H19" s="28" t="n"/>
    </row>
    <row r="20" ht="26" customHeight="1">
      <c r="A20" s="28" t="n"/>
      <c r="B20" s="28" t="n"/>
      <c r="C20" s="35" t="n"/>
      <c r="D20" s="28" t="n"/>
      <c r="E20" s="28" t="n"/>
      <c r="F20" s="35" t="n"/>
      <c r="G20" s="9">
        <f>IF($F20&lt;&gt;"","実施済",IF($C20="","",IF($C20&lt;TODAY(),"未実施（期日超過）","予定")))</f>
        <v/>
      </c>
      <c r="H20" s="28" t="n"/>
    </row>
    <row r="21" ht="26" customHeight="1">
      <c r="A21" s="28" t="n"/>
      <c r="B21" s="28" t="n"/>
      <c r="C21" s="35" t="n"/>
      <c r="D21" s="28" t="n"/>
      <c r="E21" s="28" t="n"/>
      <c r="F21" s="35" t="n"/>
      <c r="G21" s="9">
        <f>IF($F21&lt;&gt;"","実施済",IF($C21="","",IF($C21&lt;TODAY(),"未実施（期日超過）","予定")))</f>
        <v/>
      </c>
      <c r="H21" s="28" t="n"/>
    </row>
    <row r="22"/>
    <row r="23">
      <c r="A23" s="4" t="inlineStr">
        <is>
          <t>実施率（%）</t>
        </is>
      </c>
      <c r="B23" s="33">
        <f>IF(COUNTA($A$6:$A$21)=0,"",ROUND(COUNTIF($G$6:$G$21,"実施済")/COUNTA($A$6:$A$21)*100,1))</f>
        <v/>
      </c>
    </row>
    <row r="24">
      <c r="A24" s="4" t="inlineStr">
        <is>
          <t>期日超過件数</t>
        </is>
      </c>
      <c r="B24" s="16">
        <f>COUNTIF($G$6:$G$21,"未実施（期日超過）")</f>
        <v/>
      </c>
    </row>
  </sheetData>
  <mergeCells count="2">
    <mergeCell ref="A2:H2"/>
    <mergeCell ref="A1:H1"/>
  </mergeCells>
  <pageMargins left="0.4" right="0.4" top="0.5" bottom="0.5" header="0.5" footer="0.5"/>
  <pageSetup orientation="landscape" paperSize="9" fitToHeight="1" fitToWidth="1"/>
</worksheet>
</file>

<file path=xl/worksheets/sheet23.xml><?xml version="1.0" encoding="utf-8"?>
<worksheet xmlns="http://schemas.openxmlformats.org/spreadsheetml/2006/main">
  <sheetPr>
    <tabColor rgb="00F2A65A"/>
    <outlinePr summaryBelow="1" summaryRight="1"/>
    <pageSetUpPr fitToPage="1"/>
  </sheetPr>
  <dimension ref="A1:G52"/>
  <sheetViews>
    <sheetView showGridLines="0" workbookViewId="0">
      <selection activeCell="A1" sqref="A1"/>
    </sheetView>
  </sheetViews>
  <sheetFormatPr baseColWidth="8" defaultRowHeight="15"/>
  <cols>
    <col width="16" customWidth="1" min="1" max="1"/>
    <col width="24" customWidth="1" min="2" max="2"/>
    <col width="46" customWidth="1" min="3" max="3"/>
    <col width="36" customWidth="1" min="4" max="4"/>
    <col width="14" customWidth="1" min="5" max="5"/>
    <col width="22" customWidth="1" min="6" max="6"/>
    <col width="40" customWidth="1" min="7" max="7"/>
  </cols>
  <sheetData>
    <row r="1" ht="22" customHeight="1">
      <c r="A1" s="1" t="inlineStr">
        <is>
          <t>04_虐待防止委員会 議事録（様式4）（記入例）</t>
        </is>
      </c>
    </row>
    <row r="2" ht="26" customHeight="1">
      <c r="A2" s="2" t="inlineStr">
        <is>
          <t>1開催＝1シート。シートタブを右クリック→「移動またはコピー」→「コピーを作成する」で複製して使います。複製したら「09_減算リスク判定」の開催日台帳に開催日を1行追記してください。対応状況は適切に記録の上、5年間保存（解釈通知 第三の3の(35)①）。</t>
        </is>
      </c>
    </row>
    <row r="3" ht="22" customHeight="1">
      <c r="A3" s="4" t="inlineStr">
        <is>
          <t>開催回</t>
        </is>
      </c>
      <c r="B3" s="28" t="inlineStr">
        <is>
          <t>令和8年度 第1回</t>
        </is>
      </c>
      <c r="C3" s="10" t="n"/>
      <c r="D3" s="4" t="inlineStr">
        <is>
          <t>議長</t>
        </is>
      </c>
      <c r="E3" s="28" t="inlineStr">
        <is>
          <t>職員A</t>
        </is>
      </c>
      <c r="F3" s="17" t="n"/>
      <c r="G3" s="10" t="n"/>
    </row>
    <row r="4" ht="22" customHeight="1">
      <c r="A4" s="4" t="inlineStr">
        <is>
          <t>事業所名</t>
        </is>
      </c>
      <c r="B4" s="9">
        <f>'記入例01_事業所情報'!$B$4</f>
        <v/>
      </c>
      <c r="C4" s="10" t="n"/>
      <c r="D4" s="4" t="inlineStr">
        <is>
          <t>記録者</t>
        </is>
      </c>
      <c r="E4" s="28" t="inlineStr">
        <is>
          <t>職員C</t>
        </is>
      </c>
      <c r="F4" s="17" t="n"/>
      <c r="G4" s="10" t="n"/>
    </row>
    <row r="5" ht="22" customHeight="1">
      <c r="A5" s="4" t="inlineStr">
        <is>
          <t>開催日</t>
        </is>
      </c>
      <c r="B5" s="35" t="n">
        <v>46191</v>
      </c>
      <c r="C5" s="10" t="n"/>
      <c r="D5" s="4" t="inlineStr">
        <is>
          <t>開催場所</t>
        </is>
      </c>
      <c r="E5" s="28" t="inlineStr">
        <is>
          <t>〇〇教室 支援室</t>
        </is>
      </c>
      <c r="F5" s="17" t="n"/>
      <c r="G5" s="10" t="n"/>
    </row>
    <row r="6" ht="22" customHeight="1">
      <c r="A6" s="4" t="inlineStr">
        <is>
          <t>開始時刻</t>
        </is>
      </c>
      <c r="B6" s="28" t="inlineStr">
        <is>
          <t>18:00</t>
        </is>
      </c>
      <c r="C6" s="10" t="n"/>
      <c r="D6" s="4" t="inlineStr">
        <is>
          <t>終了時刻</t>
        </is>
      </c>
      <c r="E6" s="28" t="inlineStr">
        <is>
          <t>19:05</t>
        </is>
      </c>
      <c r="F6" s="17" t="n"/>
      <c r="G6" s="10" t="n"/>
    </row>
    <row r="7" ht="22" customHeight="1">
      <c r="A7" s="4" t="inlineStr">
        <is>
          <t>オンライン併用・使用ツール</t>
        </is>
      </c>
      <c r="B7" s="28" t="inlineStr">
        <is>
          <t>あり（ビデオ会議。外部委員Aが参加）</t>
        </is>
      </c>
      <c r="C7" s="10" t="n"/>
      <c r="D7" s="4" t="inlineStr">
        <is>
          <t>委員会の別</t>
        </is>
      </c>
      <c r="E7" s="28" t="inlineStr">
        <is>
          <t>身体拘束適正化検討委員会と一体開催</t>
        </is>
      </c>
      <c r="F7" s="17" t="n"/>
      <c r="G7" s="10" t="n"/>
    </row>
    <row r="8">
      <c r="A8" s="19" t="inlineStr">
        <is>
          <t>※ 身体拘束適正化検討委員会と一体開催の場合は、議事に身体拘束の議題も必ず立ててください。片方の議題しか記載がないと、もう片方は未開催と判断されます。</t>
        </is>
      </c>
    </row>
    <row r="9">
      <c r="A9" s="11" t="inlineStr">
        <is>
          <t>【出席者】委員区分は 管理者／虐待防止担当者／職員／外部第三者／保護者 から選ぶ</t>
        </is>
      </c>
    </row>
    <row r="10" ht="22" customHeight="1">
      <c r="A10" s="3" t="inlineStr">
        <is>
          <t>氏名</t>
        </is>
      </c>
      <c r="B10" s="3" t="inlineStr">
        <is>
          <t>職名</t>
        </is>
      </c>
      <c r="C10" s="3" t="inlineStr">
        <is>
          <t>委員区分</t>
        </is>
      </c>
      <c r="D10" s="3" t="inlineStr">
        <is>
          <t>出欠</t>
        </is>
      </c>
      <c r="F10" s="4" t="inlineStr">
        <is>
          <t>【自動判定】</t>
        </is>
      </c>
      <c r="G10" s="10" t="n"/>
    </row>
    <row r="11" ht="22" customHeight="1">
      <c r="A11" s="28" t="inlineStr">
        <is>
          <t>職員A</t>
        </is>
      </c>
      <c r="B11" s="28" t="inlineStr">
        <is>
          <t>管理者</t>
        </is>
      </c>
      <c r="C11" s="28" t="inlineStr">
        <is>
          <t>管理者</t>
        </is>
      </c>
      <c r="D11" s="28" t="inlineStr">
        <is>
          <t>出席</t>
        </is>
      </c>
      <c r="F11" s="4" t="inlineStr">
        <is>
          <t>出席者数</t>
        </is>
      </c>
      <c r="G11" s="16">
        <f>COUNTIF($D$11:$D$23,"出席")</f>
        <v/>
      </c>
    </row>
    <row r="12" ht="22" customHeight="1">
      <c r="A12" s="28" t="inlineStr">
        <is>
          <t>職員B</t>
        </is>
      </c>
      <c r="B12" s="28" t="inlineStr">
        <is>
          <t>児童発達支援管理責任者</t>
        </is>
      </c>
      <c r="C12" s="28" t="inlineStr">
        <is>
          <t>虐待防止担当者</t>
        </is>
      </c>
      <c r="D12" s="28" t="inlineStr">
        <is>
          <t>出席</t>
        </is>
      </c>
      <c r="F12" s="4" t="inlineStr">
        <is>
          <t>要件充足</t>
        </is>
      </c>
      <c r="G12" s="9">
        <f>IF(AND(COUNTIFS($C$11:$C$23,"管理者",$D$11:$D$23,"出席")&gt;=1,COUNTIFS($C$11:$C$23,"虐待防止担当者",$D$11:$D$23,"出席")&gt;=1),"OK：管理者・虐待防止担当者が参画","要確認：管理者または虐待防止担当者が不参加です（解釈通知(35)①）")</f>
        <v/>
      </c>
    </row>
    <row r="13" ht="22" customHeight="1">
      <c r="A13" s="28" t="inlineStr">
        <is>
          <t>職員C</t>
        </is>
      </c>
      <c r="B13" s="28" t="inlineStr">
        <is>
          <t>児童指導員</t>
        </is>
      </c>
      <c r="C13" s="28" t="inlineStr">
        <is>
          <t>職員</t>
        </is>
      </c>
      <c r="D13" s="28" t="inlineStr">
        <is>
          <t>出席</t>
        </is>
      </c>
      <c r="F13" s="4" t="inlineStr">
        <is>
          <t>外部委員の参画</t>
        </is>
      </c>
      <c r="G13" s="9">
        <f>IF(COUNTIFS($C$11:$C$23,"外部第三者",$D$11:$D$23,"出席")+COUNTIFS($C$11:$C$23,"保護者",$D$11:$D$23,"出席")&gt;0,"参画あり","参画なし（加えるよう努めることとされています）")</f>
        <v/>
      </c>
    </row>
    <row r="14" ht="22" customHeight="1">
      <c r="A14" s="28" t="inlineStr">
        <is>
          <t>職員D</t>
        </is>
      </c>
      <c r="B14" s="28" t="inlineStr">
        <is>
          <t>保育士</t>
        </is>
      </c>
      <c r="C14" s="28" t="inlineStr">
        <is>
          <t>職員</t>
        </is>
      </c>
      <c r="D14" s="28" t="inlineStr">
        <is>
          <t>出席</t>
        </is>
      </c>
      <c r="F14" s="4" t="inlineStr">
        <is>
          <t>3つの役割のカバー</t>
        </is>
      </c>
      <c r="G14" s="9">
        <f>IF(COUNTIF($B$27:$B$43,"①*")&gt;0,"①計画○","①計画×")&amp;"／"&amp;IF(COUNTIF($B$27:$B$43,"②*")&gt;0,"②モニタ○","②モニタ×")&amp;"／"&amp;IF(COUNTIF($B$27:$B$43,"③*")&gt;0,"③検証○","③検証×")</f>
        <v/>
      </c>
    </row>
    <row r="15" ht="22" customHeight="1">
      <c r="A15" s="28" t="inlineStr">
        <is>
          <t>職員E</t>
        </is>
      </c>
      <c r="B15" s="28" t="inlineStr">
        <is>
          <t>機能訓練担当職員（作業療法士）</t>
        </is>
      </c>
      <c r="C15" s="28" t="inlineStr">
        <is>
          <t>職員</t>
        </is>
      </c>
      <c r="D15" s="28" t="inlineStr">
        <is>
          <t>出席</t>
        </is>
      </c>
      <c r="F15" s="4" t="inlineStr">
        <is>
          <t>一体開催の記載</t>
        </is>
      </c>
      <c r="G15" s="9">
        <f>IF(AND($E$7="身体拘束適正化検討委員会と一体開催",COUNTIF($C$27:$C$43,"*身体拘束*")=0),"要確認：一体開催なのに身体拘束の議題がありません","")</f>
        <v/>
      </c>
    </row>
    <row r="16" ht="20" customHeight="1">
      <c r="A16" s="28" t="inlineStr">
        <is>
          <t>職員F</t>
        </is>
      </c>
      <c r="B16" s="28" t="inlineStr">
        <is>
          <t>送迎ドライバー</t>
        </is>
      </c>
      <c r="C16" s="28" t="inlineStr">
        <is>
          <t>職員</t>
        </is>
      </c>
      <c r="D16" s="28" t="inlineStr">
        <is>
          <t>出席</t>
        </is>
      </c>
    </row>
    <row r="17" ht="20" customHeight="1">
      <c r="A17" s="28" t="inlineStr">
        <is>
          <t>外部委員A</t>
        </is>
      </c>
      <c r="B17" s="28" t="inlineStr">
        <is>
          <t>相談支援専門員（○○相談支援センター）</t>
        </is>
      </c>
      <c r="C17" s="28" t="inlineStr">
        <is>
          <t>外部第三者</t>
        </is>
      </c>
      <c r="D17" s="28" t="inlineStr">
        <is>
          <t>出席</t>
        </is>
      </c>
    </row>
    <row r="18" ht="20" customHeight="1">
      <c r="A18" s="28" t="inlineStr">
        <is>
          <t>保護者委員A</t>
        </is>
      </c>
      <c r="B18" s="28" t="inlineStr">
        <is>
          <t>保護者代表</t>
        </is>
      </c>
      <c r="C18" s="28" t="inlineStr">
        <is>
          <t>保護者</t>
        </is>
      </c>
      <c r="D18" s="28" t="inlineStr">
        <is>
          <t>出席</t>
        </is>
      </c>
    </row>
    <row r="19" ht="20" customHeight="1">
      <c r="A19" s="28" t="n"/>
      <c r="B19" s="28" t="n"/>
      <c r="C19" s="28" t="n"/>
      <c r="D19" s="28" t="n"/>
    </row>
    <row r="20" ht="20" customHeight="1">
      <c r="A20" s="28" t="n"/>
      <c r="B20" s="28" t="n"/>
      <c r="C20" s="28" t="n"/>
      <c r="D20" s="28" t="n"/>
    </row>
    <row r="21" ht="20" customHeight="1">
      <c r="A21" s="28" t="n"/>
      <c r="B21" s="28" t="n"/>
      <c r="C21" s="28" t="n"/>
      <c r="D21" s="28" t="n"/>
    </row>
    <row r="22" ht="20" customHeight="1">
      <c r="A22" s="28" t="n"/>
      <c r="B22" s="28" t="n"/>
      <c r="C22" s="28" t="n"/>
      <c r="D22" s="28" t="n"/>
    </row>
    <row r="23" ht="20" customHeight="1">
      <c r="A23" s="28" t="n"/>
      <c r="B23" s="28" t="n"/>
      <c r="C23" s="28" t="n"/>
      <c r="D23" s="28" t="n"/>
    </row>
    <row r="24"/>
    <row r="25">
      <c r="A25" s="11" t="inlineStr">
        <is>
          <t>【議事】区分は ①計画づくり ②チェックとモニタリング ③発生後の検証・再発防止（解釈通知(35)①ア〜ウ）</t>
        </is>
      </c>
    </row>
    <row r="26" ht="22" customHeight="1">
      <c r="A26" s="3" t="inlineStr">
        <is>
          <t>議題No</t>
        </is>
      </c>
      <c r="B26" s="3" t="inlineStr">
        <is>
          <t>区分</t>
        </is>
      </c>
      <c r="C26" s="3" t="inlineStr">
        <is>
          <t>報告・検討内容</t>
        </is>
      </c>
      <c r="D26" s="3" t="inlineStr">
        <is>
          <t>決定事項</t>
        </is>
      </c>
      <c r="E26" s="3" t="inlineStr">
        <is>
          <t>担当</t>
        </is>
      </c>
      <c r="F26" s="3" t="inlineStr">
        <is>
          <t>期限</t>
        </is>
      </c>
    </row>
    <row r="27" ht="70" customHeight="1">
      <c r="A27" s="28" t="n">
        <v>1</v>
      </c>
      <c r="B27" s="28" t="inlineStr">
        <is>
          <t>①計画づくり</t>
        </is>
      </c>
      <c r="C27" s="28" t="inlineStr">
        <is>
          <t>令和8年度の年間計画を確認した。年次研修は6月5日に実施済み（テーマ「不適切な対応と虐待の境界線 — 児発・放デイの場面別」。05_研修記録に記録）。新規採用の職員Dには5月1日に入職時研修を実施済み。職員セルフチェックは6月と1月の年2回、労働環境チェックは6月に実施する。指針・マニュアルの見直しは12月に行う。</t>
        </is>
      </c>
      <c r="D27" s="28" t="inlineStr">
        <is>
          <t>年間計画を承認。次年度の年次研修は、交代制勤務者が参加できるよう2回に分けて開催する。</t>
        </is>
      </c>
      <c r="E27" s="28" t="inlineStr">
        <is>
          <t>職員B</t>
        </is>
      </c>
      <c r="F27" s="37" t="n">
        <v>46477</v>
      </c>
    </row>
    <row r="28" ht="70" customHeight="1">
      <c r="A28" s="28" t="n">
        <v>2</v>
      </c>
      <c r="B28" s="28" t="inlineStr">
        <is>
          <t>②チェックとモニタリング</t>
        </is>
      </c>
      <c r="C28" s="28" t="inlineStr">
        <is>
          <t>6月5日実施の職員セルフチェックの集計を報告（回答6名）。項目3「指示は短く具体的に伝え、大きな声や命令口調で従わせようとしていない」で「できていない」が2名、項目18「最近、子どもへの支援について悩みを抱え続けている」で「はい」が3名。労働環境チェックでは「勤務間インターバル」と「業務量の偏り」に改善必要。</t>
        </is>
      </c>
      <c r="D28" s="28" t="inlineStr">
        <is>
          <t>送迎の担当を固定から輪番に変更する。記録業務は当日中に分担入力とする。</t>
        </is>
      </c>
      <c r="E28" s="28" t="inlineStr">
        <is>
          <t>職員A</t>
        </is>
      </c>
      <c r="F28" s="35" t="n">
        <v>46234</v>
      </c>
    </row>
    <row r="29" ht="70" customHeight="1">
      <c r="A29" s="28" t="n">
        <v>3</v>
      </c>
      <c r="B29" s="28" t="inlineStr">
        <is>
          <t>③発生後の検証・再発防止</t>
        </is>
      </c>
      <c r="C29" s="28" t="inlineStr">
        <is>
          <t>ヒヤリハット2件を検証した。(1) 6月3日、送迎車内で降車を渋った児に職員が車外から大きな声で3回呼びかけた。5類型該当性は該当なし（不適切な対応）と判断。(2) 6月10日、活動の切り替えを嫌がった児の手首を握って移動を促した。5類型該当性は該当なしと判断したが、身体拘束の3要件（切迫性・非代替性・一時性）は満たしておらず、身体拘束としても不適切と整理した。いずれも判断根拠を本議事録に記載する。</t>
        </is>
      </c>
      <c r="D29" s="28" t="inlineStr">
        <is>
          <t>(1) 降車前の見通し提示カードを導入する。(2) 切り替え支援の手順書を作成する。</t>
        </is>
      </c>
      <c r="E29" s="28" t="inlineStr">
        <is>
          <t>職員B</t>
        </is>
      </c>
      <c r="F29" s="35" t="n">
        <v>46218</v>
      </c>
    </row>
    <row r="30" ht="70" customHeight="1">
      <c r="A30" s="28" t="n">
        <v>4</v>
      </c>
      <c r="B30" s="28" t="inlineStr">
        <is>
          <t>③発生後の検証・再発防止</t>
        </is>
      </c>
      <c r="C30" s="28" t="inlineStr">
        <is>
          <t>【身体拘束適正化検討委員会の議題】クールダウン目的で個室を使う運用について確認した。施錠しない、職員が同室する、使用の都度記録を残す、の3点をルールとする。現時点で身体拘束に当たる運用は行われていないことを確認した。</t>
        </is>
      </c>
      <c r="D30" s="28" t="inlineStr">
        <is>
          <t>個室使用のルールを手順書に明記し、全職員に周知する。</t>
        </is>
      </c>
      <c r="E30" s="28" t="inlineStr">
        <is>
          <t>職員A</t>
        </is>
      </c>
      <c r="F30" s="35" t="n">
        <v>46218</v>
      </c>
    </row>
    <row r="31" ht="34" customHeight="1">
      <c r="A31" s="28" t="n"/>
      <c r="B31" s="28" t="n"/>
      <c r="C31" s="28" t="n"/>
      <c r="D31" s="28" t="n"/>
      <c r="E31" s="28" t="n"/>
      <c r="F31" s="35" t="n"/>
    </row>
    <row r="32" ht="34" customHeight="1">
      <c r="A32" s="28" t="n"/>
      <c r="B32" s="28" t="n"/>
      <c r="C32" s="28" t="n"/>
      <c r="D32" s="28" t="n"/>
      <c r="E32" s="28" t="n"/>
      <c r="F32" s="35" t="n"/>
    </row>
    <row r="33" ht="34" customHeight="1">
      <c r="A33" s="28" t="n"/>
      <c r="B33" s="28" t="n"/>
      <c r="C33" s="28" t="n"/>
      <c r="D33" s="28" t="n"/>
      <c r="E33" s="28" t="n"/>
      <c r="F33" s="35" t="n"/>
    </row>
    <row r="34" ht="34" customHeight="1">
      <c r="A34" s="28" t="n"/>
      <c r="B34" s="28" t="n"/>
      <c r="C34" s="28" t="n"/>
      <c r="D34" s="28" t="n"/>
      <c r="E34" s="28" t="n"/>
      <c r="F34" s="35" t="n"/>
    </row>
    <row r="35" ht="34" customHeight="1">
      <c r="A35" s="28" t="n"/>
      <c r="B35" s="28" t="n"/>
      <c r="C35" s="28" t="n"/>
      <c r="D35" s="28" t="n"/>
      <c r="E35" s="28" t="n"/>
      <c r="F35" s="35" t="n"/>
    </row>
    <row r="36" ht="34" customHeight="1">
      <c r="A36" s="28" t="n"/>
      <c r="B36" s="28" t="n"/>
      <c r="C36" s="28" t="n"/>
      <c r="D36" s="28" t="n"/>
      <c r="E36" s="28" t="n"/>
      <c r="F36" s="35" t="n"/>
    </row>
    <row r="37" ht="34" customHeight="1">
      <c r="A37" s="28" t="n"/>
      <c r="B37" s="28" t="n"/>
      <c r="C37" s="28" t="n"/>
      <c r="D37" s="28" t="n"/>
      <c r="E37" s="28" t="n"/>
      <c r="F37" s="35" t="n"/>
    </row>
    <row r="38" ht="34" customHeight="1">
      <c r="A38" s="28" t="n"/>
      <c r="B38" s="28" t="n"/>
      <c r="C38" s="28" t="n"/>
      <c r="D38" s="28" t="n"/>
      <c r="E38" s="28" t="n"/>
      <c r="F38" s="35" t="n"/>
    </row>
    <row r="39" ht="34" customHeight="1">
      <c r="A39" s="28" t="n"/>
      <c r="B39" s="28" t="n"/>
      <c r="C39" s="28" t="n"/>
      <c r="D39" s="28" t="n"/>
      <c r="E39" s="28" t="n"/>
      <c r="F39" s="35" t="n"/>
    </row>
    <row r="40" ht="34" customHeight="1">
      <c r="A40" s="28" t="n"/>
      <c r="B40" s="28" t="n"/>
      <c r="C40" s="28" t="n"/>
      <c r="D40" s="28" t="n"/>
      <c r="E40" s="28" t="n"/>
      <c r="F40" s="35" t="n"/>
    </row>
    <row r="41" ht="34" customHeight="1">
      <c r="A41" s="28" t="n"/>
      <c r="B41" s="28" t="n"/>
      <c r="C41" s="28" t="n"/>
      <c r="D41" s="28" t="n"/>
      <c r="E41" s="28" t="n"/>
      <c r="F41" s="35" t="n"/>
    </row>
    <row r="42" ht="34" customHeight="1">
      <c r="A42" s="28" t="n"/>
      <c r="B42" s="28" t="n"/>
      <c r="C42" s="28" t="n"/>
      <c r="D42" s="28" t="n"/>
      <c r="E42" s="28" t="n"/>
      <c r="F42" s="35" t="n"/>
    </row>
    <row r="43" ht="34" customHeight="1">
      <c r="A43" s="28" t="n"/>
      <c r="B43" s="28" t="n"/>
      <c r="C43" s="28" t="n"/>
      <c r="D43" s="28" t="n"/>
      <c r="E43" s="28" t="n"/>
      <c r="F43" s="35" t="n"/>
    </row>
    <row r="44"/>
    <row r="45">
      <c r="A45" s="11" t="inlineStr">
        <is>
          <t>【従業者への周知】議事録があっても周知の記録がないと指摘されます（札幌市 集団指導資料）</t>
        </is>
      </c>
    </row>
    <row r="46" ht="22" customHeight="1">
      <c r="A46" s="3" t="inlineStr">
        <is>
          <t>周知方法</t>
        </is>
      </c>
      <c r="B46" s="3" t="inlineStr">
        <is>
          <t>周知日</t>
        </is>
      </c>
      <c r="C46" s="3" t="inlineStr">
        <is>
          <t>周知対象者数</t>
        </is>
      </c>
      <c r="D46" s="3" t="inlineStr">
        <is>
          <t>周知確認者数</t>
        </is>
      </c>
      <c r="E46" s="3" t="inlineStr">
        <is>
          <t>確認方法</t>
        </is>
      </c>
    </row>
    <row r="47">
      <c r="A47" s="28" t="inlineStr">
        <is>
          <t>職員会議</t>
        </is>
      </c>
      <c r="B47" s="35" t="n">
        <v>46195</v>
      </c>
      <c r="C47" s="28" t="n">
        <v>6</v>
      </c>
      <c r="D47" s="28" t="n">
        <v>6</v>
      </c>
      <c r="E47" s="28" t="inlineStr">
        <is>
          <t>各自署名（欠席1名は供覧で確認）</t>
        </is>
      </c>
    </row>
    <row r="48"/>
    <row r="49" ht="20" customHeight="1">
      <c r="A49" s="4" t="inlineStr">
        <is>
          <t>周知率（%）</t>
        </is>
      </c>
      <c r="B49" s="10" t="n"/>
      <c r="C49" s="33">
        <f>IF($C$47="","",IF($C$47=0,"",ROUND($D$47/$C$47*100,1)))</f>
        <v/>
      </c>
      <c r="D49" s="17" t="n"/>
      <c r="E49" s="10" t="n"/>
    </row>
    <row r="50" ht="20" customHeight="1">
      <c r="A50" s="4" t="inlineStr">
        <is>
          <t>周知の判定</t>
        </is>
      </c>
      <c r="B50" s="10" t="n"/>
      <c r="C50" s="9">
        <f>IF($C$47="","周知記録が未入力です",IF($D$47&lt;$C$47,"未確認者あり：供覧・伝達で全員に周知してください","OK"))</f>
        <v/>
      </c>
      <c r="D50" s="17" t="n"/>
      <c r="E50" s="10" t="n"/>
    </row>
    <row r="51" ht="20" customHeight="1">
      <c r="A51" s="4" t="inlineStr">
        <is>
          <t>次回開催予定日</t>
        </is>
      </c>
      <c r="B51" s="10" t="n"/>
      <c r="C51" s="35" t="n">
        <v>46366</v>
      </c>
      <c r="D51" s="17" t="n"/>
      <c r="E51" s="10" t="n"/>
    </row>
    <row r="52" ht="20" customHeight="1">
      <c r="A52" s="4" t="inlineStr">
        <is>
          <t>保存期限（開催日から5年）</t>
        </is>
      </c>
      <c r="B52" s="10" t="n"/>
      <c r="C52" s="34">
        <f>IF($B$5="","",EDATE($B$5,60))</f>
        <v/>
      </c>
      <c r="D52" s="17" t="n"/>
      <c r="E52" s="10" t="n"/>
    </row>
  </sheetData>
  <mergeCells count="22">
    <mergeCell ref="C50:E50"/>
    <mergeCell ref="B7:C7"/>
    <mergeCell ref="A8:G8"/>
    <mergeCell ref="B3:C3"/>
    <mergeCell ref="F10:G10"/>
    <mergeCell ref="A49:B49"/>
    <mergeCell ref="A51:B51"/>
    <mergeCell ref="E6:G6"/>
    <mergeCell ref="C51:E51"/>
    <mergeCell ref="C52:E52"/>
    <mergeCell ref="E7:G7"/>
    <mergeCell ref="A50:B50"/>
    <mergeCell ref="A1:G1"/>
    <mergeCell ref="C49:E49"/>
    <mergeCell ref="E3:G3"/>
    <mergeCell ref="B6:C6"/>
    <mergeCell ref="A52:B52"/>
    <mergeCell ref="E5:G5"/>
    <mergeCell ref="B5:C5"/>
    <mergeCell ref="A2:G2"/>
    <mergeCell ref="E4:G4"/>
    <mergeCell ref="B4:C4"/>
  </mergeCells>
  <dataValidations count="5">
    <dataValidation sqref="E7" showDropDown="0" showInputMessage="0" showErrorMessage="0" allowBlank="1" type="list">
      <formula1>"虐待防止委員会単独,身体拘束適正化検討委員会と一体開催"</formula1>
    </dataValidation>
    <dataValidation sqref="C11:C23" showDropDown="0" showInputMessage="0" showErrorMessage="0" allowBlank="1" type="list">
      <formula1>"管理者,虐待防止担当者,職員,外部第三者,保護者"</formula1>
    </dataValidation>
    <dataValidation sqref="D11:D23" showDropDown="0" showInputMessage="0" showErrorMessage="0" allowBlank="1" type="list">
      <formula1>"出席,欠席"</formula1>
    </dataValidation>
    <dataValidation sqref="B27:B43" showDropDown="0" showInputMessage="0" showErrorMessage="0" allowBlank="1" type="list">
      <formula1>"①計画づくり,②チェックとモニタリング,③発生後の検証・再発防止"</formula1>
    </dataValidation>
    <dataValidation sqref="A47" showDropDown="0" showInputMessage="0" showErrorMessage="0" allowBlank="1" type="list">
      <formula1>"職員会議,供覧,回覧,掲示,社内チャット,個別説明"</formula1>
    </dataValidation>
  </dataValidations>
  <pageMargins left="0.4" right="0.4" top="0.5" bottom="0.5" header="0.5" footer="0.5"/>
  <pageSetup orientation="landscape" paperSize="9" fitToHeight="0" fitToWidth="1"/>
</worksheet>
</file>

<file path=xl/worksheets/sheet24.xml><?xml version="1.0" encoding="utf-8"?>
<worksheet xmlns="http://schemas.openxmlformats.org/spreadsheetml/2006/main">
  <sheetPr>
    <tabColor rgb="00F2A65A"/>
    <outlinePr summaryBelow="1" summaryRight="1"/>
    <pageSetUpPr fitToPage="1"/>
  </sheetPr>
  <dimension ref="A1:G52"/>
  <sheetViews>
    <sheetView showGridLines="0" workbookViewId="0">
      <selection activeCell="A1" sqref="A1"/>
    </sheetView>
  </sheetViews>
  <sheetFormatPr baseColWidth="8" defaultRowHeight="15"/>
  <cols>
    <col width="16" customWidth="1" min="1" max="1"/>
    <col width="24" customWidth="1" min="2" max="2"/>
    <col width="46" customWidth="1" min="3" max="3"/>
    <col width="36" customWidth="1" min="4" max="4"/>
    <col width="14" customWidth="1" min="5" max="5"/>
    <col width="22" customWidth="1" min="6" max="6"/>
    <col width="40" customWidth="1" min="7" max="7"/>
  </cols>
  <sheetData>
    <row r="1" ht="22" customHeight="1">
      <c r="A1" s="1" t="inlineStr">
        <is>
          <t>04_虐待防止委員会 議事録（様式4）（記入例）</t>
        </is>
      </c>
    </row>
    <row r="2" ht="26" customHeight="1">
      <c r="A2" s="2" t="inlineStr">
        <is>
          <t>1開催＝1シート。シートタブを右クリック→「移動またはコピー」→「コピーを作成する」で複製して使います。複製したら「09_減算リスク判定」の開催日台帳に開催日を1行追記してください。対応状況は適切に記録の上、5年間保存（解釈通知 第三の3の(35)①）。
※ この記入例は、令和8年12月10日に開催を予定している第2回について、開催後にどう書くかを示した記載例です（本日時点では未開催のため、09_減算リスク判定の開催日台帳には入れていません）。</t>
        </is>
      </c>
    </row>
    <row r="3" ht="22" customHeight="1">
      <c r="A3" s="4" t="inlineStr">
        <is>
          <t>開催回</t>
        </is>
      </c>
      <c r="B3" s="28" t="inlineStr">
        <is>
          <t>令和8年度 第2回</t>
        </is>
      </c>
      <c r="C3" s="10" t="n"/>
      <c r="D3" s="4" t="inlineStr">
        <is>
          <t>議長</t>
        </is>
      </c>
      <c r="E3" s="28" t="inlineStr">
        <is>
          <t>職員A</t>
        </is>
      </c>
      <c r="F3" s="17" t="n"/>
      <c r="G3" s="10" t="n"/>
    </row>
    <row r="4" ht="22" customHeight="1">
      <c r="A4" s="4" t="inlineStr">
        <is>
          <t>事業所名</t>
        </is>
      </c>
      <c r="B4" s="9">
        <f>'記入例01_事業所情報'!$B$4</f>
        <v/>
      </c>
      <c r="C4" s="10" t="n"/>
      <c r="D4" s="4" t="inlineStr">
        <is>
          <t>記録者</t>
        </is>
      </c>
      <c r="E4" s="28" t="inlineStr">
        <is>
          <t>職員C</t>
        </is>
      </c>
      <c r="F4" s="17" t="n"/>
      <c r="G4" s="10" t="n"/>
    </row>
    <row r="5" ht="22" customHeight="1">
      <c r="A5" s="4" t="inlineStr">
        <is>
          <t>開催日</t>
        </is>
      </c>
      <c r="B5" s="35" t="n">
        <v>46366</v>
      </c>
      <c r="C5" s="10" t="n"/>
      <c r="D5" s="4" t="inlineStr">
        <is>
          <t>開催場所</t>
        </is>
      </c>
      <c r="E5" s="28" t="inlineStr">
        <is>
          <t>〇〇教室 支援室</t>
        </is>
      </c>
      <c r="F5" s="17" t="n"/>
      <c r="G5" s="10" t="n"/>
    </row>
    <row r="6" ht="22" customHeight="1">
      <c r="A6" s="4" t="inlineStr">
        <is>
          <t>開始時刻</t>
        </is>
      </c>
      <c r="B6" s="28" t="inlineStr">
        <is>
          <t>18:00</t>
        </is>
      </c>
      <c r="C6" s="10" t="n"/>
      <c r="D6" s="4" t="inlineStr">
        <is>
          <t>終了時刻</t>
        </is>
      </c>
      <c r="E6" s="28" t="inlineStr">
        <is>
          <t>19:00</t>
        </is>
      </c>
      <c r="F6" s="17" t="n"/>
      <c r="G6" s="10" t="n"/>
    </row>
    <row r="7" ht="22" customHeight="1">
      <c r="A7" s="4" t="inlineStr">
        <is>
          <t>オンライン併用・使用ツール</t>
        </is>
      </c>
      <c r="B7" s="28" t="inlineStr">
        <is>
          <t>あり（ビデオ会議。外部委員Aが参加）</t>
        </is>
      </c>
      <c r="C7" s="10" t="n"/>
      <c r="D7" s="4" t="inlineStr">
        <is>
          <t>委員会の別</t>
        </is>
      </c>
      <c r="E7" s="28" t="inlineStr">
        <is>
          <t>身体拘束適正化検討委員会と一体開催</t>
        </is>
      </c>
      <c r="F7" s="17" t="n"/>
      <c r="G7" s="10" t="n"/>
    </row>
    <row r="8">
      <c r="A8" s="19" t="inlineStr">
        <is>
          <t>※ 身体拘束適正化検討委員会と一体開催の場合は、議事に身体拘束の議題も必ず立ててください。片方の議題しか記載がないと、もう片方は未開催と判断されます。</t>
        </is>
      </c>
    </row>
    <row r="9">
      <c r="A9" s="11" t="inlineStr">
        <is>
          <t>【出席者】委員区分は 管理者／虐待防止担当者／職員／外部第三者／保護者 から選ぶ</t>
        </is>
      </c>
    </row>
    <row r="10" ht="22" customHeight="1">
      <c r="A10" s="3" t="inlineStr">
        <is>
          <t>氏名</t>
        </is>
      </c>
      <c r="B10" s="3" t="inlineStr">
        <is>
          <t>職名</t>
        </is>
      </c>
      <c r="C10" s="3" t="inlineStr">
        <is>
          <t>委員区分</t>
        </is>
      </c>
      <c r="D10" s="3" t="inlineStr">
        <is>
          <t>出欠</t>
        </is>
      </c>
      <c r="F10" s="4" t="inlineStr">
        <is>
          <t>【自動判定】</t>
        </is>
      </c>
      <c r="G10" s="10" t="n"/>
    </row>
    <row r="11" ht="22" customHeight="1">
      <c r="A11" s="28" t="inlineStr">
        <is>
          <t>職員A</t>
        </is>
      </c>
      <c r="B11" s="28" t="inlineStr">
        <is>
          <t>管理者</t>
        </is>
      </c>
      <c r="C11" s="28" t="inlineStr">
        <is>
          <t>管理者</t>
        </is>
      </c>
      <c r="D11" s="28" t="inlineStr">
        <is>
          <t>出席</t>
        </is>
      </c>
      <c r="F11" s="4" t="inlineStr">
        <is>
          <t>出席者数</t>
        </is>
      </c>
      <c r="G11" s="16">
        <f>COUNTIF($D$11:$D$23,"出席")</f>
        <v/>
      </c>
    </row>
    <row r="12" ht="22" customHeight="1">
      <c r="A12" s="28" t="inlineStr">
        <is>
          <t>職員B</t>
        </is>
      </c>
      <c r="B12" s="28" t="inlineStr">
        <is>
          <t>児童発達支援管理責任者</t>
        </is>
      </c>
      <c r="C12" s="28" t="inlineStr">
        <is>
          <t>虐待防止担当者</t>
        </is>
      </c>
      <c r="D12" s="28" t="inlineStr">
        <is>
          <t>出席</t>
        </is>
      </c>
      <c r="F12" s="4" t="inlineStr">
        <is>
          <t>要件充足</t>
        </is>
      </c>
      <c r="G12" s="9">
        <f>IF(AND(COUNTIFS($C$11:$C$23,"管理者",$D$11:$D$23,"出席")&gt;=1,COUNTIFS($C$11:$C$23,"虐待防止担当者",$D$11:$D$23,"出席")&gt;=1),"OK：管理者・虐待防止担当者が参画","要確認：管理者または虐待防止担当者が不参加です（解釈通知(35)①）")</f>
        <v/>
      </c>
    </row>
    <row r="13" ht="22" customHeight="1">
      <c r="A13" s="28" t="inlineStr">
        <is>
          <t>職員C</t>
        </is>
      </c>
      <c r="B13" s="28" t="inlineStr">
        <is>
          <t>児童指導員</t>
        </is>
      </c>
      <c r="C13" s="28" t="inlineStr">
        <is>
          <t>職員</t>
        </is>
      </c>
      <c r="D13" s="28" t="inlineStr">
        <is>
          <t>出席</t>
        </is>
      </c>
      <c r="F13" s="4" t="inlineStr">
        <is>
          <t>外部委員の参画</t>
        </is>
      </c>
      <c r="G13" s="9">
        <f>IF(COUNTIFS($C$11:$C$23,"外部第三者",$D$11:$D$23,"出席")+COUNTIFS($C$11:$C$23,"保護者",$D$11:$D$23,"出席")&gt;0,"参画あり","参画なし（加えるよう努めることとされています）")</f>
        <v/>
      </c>
    </row>
    <row r="14" ht="22" customHeight="1">
      <c r="A14" s="28" t="inlineStr">
        <is>
          <t>職員D</t>
        </is>
      </c>
      <c r="B14" s="28" t="inlineStr">
        <is>
          <t>保育士</t>
        </is>
      </c>
      <c r="C14" s="28" t="inlineStr">
        <is>
          <t>職員</t>
        </is>
      </c>
      <c r="D14" s="28" t="inlineStr">
        <is>
          <t>出席</t>
        </is>
      </c>
      <c r="F14" s="4" t="inlineStr">
        <is>
          <t>3つの役割のカバー</t>
        </is>
      </c>
      <c r="G14" s="9">
        <f>IF(COUNTIF($B$27:$B$43,"①*")&gt;0,"①計画○","①計画×")&amp;"／"&amp;IF(COUNTIF($B$27:$B$43,"②*")&gt;0,"②モニタ○","②モニタ×")&amp;"／"&amp;IF(COUNTIF($B$27:$B$43,"③*")&gt;0,"③検証○","③検証×")</f>
        <v/>
      </c>
    </row>
    <row r="15" ht="22" customHeight="1">
      <c r="A15" s="28" t="inlineStr">
        <is>
          <t>職員E</t>
        </is>
      </c>
      <c r="B15" s="28" t="inlineStr">
        <is>
          <t>機能訓練担当職員（作業療法士）</t>
        </is>
      </c>
      <c r="C15" s="28" t="inlineStr">
        <is>
          <t>職員</t>
        </is>
      </c>
      <c r="D15" s="28" t="inlineStr">
        <is>
          <t>欠席</t>
        </is>
      </c>
      <c r="F15" s="4" t="inlineStr">
        <is>
          <t>一体開催の記載</t>
        </is>
      </c>
      <c r="G15" s="9">
        <f>IF(AND($E$7="身体拘束適正化検討委員会と一体開催",COUNTIF($C$27:$C$43,"*身体拘束*")=0),"要確認：一体開催なのに身体拘束の議題がありません","")</f>
        <v/>
      </c>
    </row>
    <row r="16" ht="20" customHeight="1">
      <c r="A16" s="28" t="inlineStr">
        <is>
          <t>職員F</t>
        </is>
      </c>
      <c r="B16" s="28" t="inlineStr">
        <is>
          <t>送迎ドライバー</t>
        </is>
      </c>
      <c r="C16" s="28" t="inlineStr">
        <is>
          <t>職員</t>
        </is>
      </c>
      <c r="D16" s="28" t="inlineStr">
        <is>
          <t>出席</t>
        </is>
      </c>
    </row>
    <row r="17" ht="20" customHeight="1">
      <c r="A17" s="28" t="inlineStr">
        <is>
          <t>外部委員A</t>
        </is>
      </c>
      <c r="B17" s="28" t="inlineStr">
        <is>
          <t>相談支援専門員（○○相談支援センター）</t>
        </is>
      </c>
      <c r="C17" s="28" t="inlineStr">
        <is>
          <t>外部第三者</t>
        </is>
      </c>
      <c r="D17" s="28" t="inlineStr">
        <is>
          <t>出席</t>
        </is>
      </c>
    </row>
    <row r="18" ht="20" customHeight="1">
      <c r="A18" s="28" t="inlineStr">
        <is>
          <t>保護者委員A</t>
        </is>
      </c>
      <c r="B18" s="28" t="inlineStr">
        <is>
          <t>保護者代表</t>
        </is>
      </c>
      <c r="C18" s="28" t="inlineStr">
        <is>
          <t>保護者</t>
        </is>
      </c>
      <c r="D18" s="28" t="inlineStr">
        <is>
          <t>出席</t>
        </is>
      </c>
    </row>
    <row r="19" ht="20" customHeight="1">
      <c r="A19" s="28" t="n"/>
      <c r="B19" s="28" t="n"/>
      <c r="C19" s="28" t="n"/>
      <c r="D19" s="28" t="n"/>
    </row>
    <row r="20" ht="20" customHeight="1">
      <c r="A20" s="28" t="n"/>
      <c r="B20" s="28" t="n"/>
      <c r="C20" s="28" t="n"/>
      <c r="D20" s="28" t="n"/>
    </row>
    <row r="21" ht="20" customHeight="1">
      <c r="A21" s="28" t="n"/>
      <c r="B21" s="28" t="n"/>
      <c r="C21" s="28" t="n"/>
      <c r="D21" s="28" t="n"/>
    </row>
    <row r="22" ht="20" customHeight="1">
      <c r="A22" s="28" t="n"/>
      <c r="B22" s="28" t="n"/>
      <c r="C22" s="28" t="n"/>
      <c r="D22" s="28" t="n"/>
    </row>
    <row r="23" ht="20" customHeight="1">
      <c r="A23" s="28" t="n"/>
      <c r="B23" s="28" t="n"/>
      <c r="C23" s="28" t="n"/>
      <c r="D23" s="28" t="n"/>
    </row>
    <row r="24"/>
    <row r="25">
      <c r="A25" s="11" t="inlineStr">
        <is>
          <t>【議事】区分は ①計画づくり ②チェックとモニタリング ③発生後の検証・再発防止（解釈通知(35)①ア〜ウ）</t>
        </is>
      </c>
    </row>
    <row r="26" ht="22" customHeight="1">
      <c r="A26" s="3" t="inlineStr">
        <is>
          <t>議題No</t>
        </is>
      </c>
      <c r="B26" s="3" t="inlineStr">
        <is>
          <t>区分</t>
        </is>
      </c>
      <c r="C26" s="3" t="inlineStr">
        <is>
          <t>報告・検討内容</t>
        </is>
      </c>
      <c r="D26" s="3" t="inlineStr">
        <is>
          <t>決定事項</t>
        </is>
      </c>
      <c r="E26" s="3" t="inlineStr">
        <is>
          <t>担当</t>
        </is>
      </c>
      <c r="F26" s="3" t="inlineStr">
        <is>
          <t>期限</t>
        </is>
      </c>
    </row>
    <row r="27" ht="70" customHeight="1">
      <c r="A27" s="28" t="n">
        <v>1</v>
      </c>
      <c r="B27" s="28" t="inlineStr">
        <is>
          <t>①計画づくり</t>
        </is>
      </c>
      <c r="C27" s="28" t="inlineStr">
        <is>
          <t>虐待防止指針および支援手順書を見直した。掲示物（様式12）の連絡先を、市の窓口変更に合わせて更新する必要があることを確認した。</t>
        </is>
      </c>
      <c r="D27" s="28" t="inlineStr">
        <is>
          <t>指針の改訂版を12月中に差し替える。掲示物の連絡先を12月20日までに更新する。</t>
        </is>
      </c>
      <c r="E27" s="28" t="inlineStr">
        <is>
          <t>職員A</t>
        </is>
      </c>
      <c r="F27" s="35" t="n">
        <v>46376</v>
      </c>
    </row>
    <row r="28" ht="70" customHeight="1">
      <c r="A28" s="28" t="n">
        <v>2</v>
      </c>
      <c r="B28" s="28" t="inlineStr">
        <is>
          <t>②チェックとモニタリング</t>
        </is>
      </c>
      <c r="C28" s="28" t="inlineStr">
        <is>
          <t>6月5日に実施した年次研修の受講状況を再確認した。対象6名、当日受講5名。欠席した職員F（送迎業務のため）には6月12日に録画視聴と職員Bによる伝達研修を実施し、受講率100%として記録済み。未受講者が残っていないことを名簿で確認した。</t>
        </is>
      </c>
      <c r="D28" s="28" t="inlineStr">
        <is>
          <t>次年度の研修は交代制勤務者が参加できるよう2回に分けて開催する。</t>
        </is>
      </c>
      <c r="E28" s="28" t="inlineStr">
        <is>
          <t>職員B</t>
        </is>
      </c>
      <c r="F28" s="35" t="n">
        <v>46477</v>
      </c>
    </row>
    <row r="29" ht="70" customHeight="1">
      <c r="A29" s="28" t="n">
        <v>3</v>
      </c>
      <c r="B29" s="28" t="inlineStr">
        <is>
          <t>③発生後の検証・再発防止</t>
        </is>
      </c>
      <c r="C29" s="28" t="inlineStr">
        <is>
          <t>第1回で決めた改善策の効果を検証した。切り替え支援の手順書を導入した後、対象児の切り替え時のトラブルは月4件から1件に減少。降車時の呼びかけに関するヒヤリハットは0件。</t>
        </is>
      </c>
      <c r="D29" s="28" t="inlineStr">
        <is>
          <t>手順書の運用を継続し、次回に再度検証する。</t>
        </is>
      </c>
      <c r="E29" s="28" t="inlineStr">
        <is>
          <t>職員B</t>
        </is>
      </c>
      <c r="F29" s="35" t="n">
        <v>46568</v>
      </c>
    </row>
    <row r="30" ht="70" customHeight="1">
      <c r="A30" s="28" t="n">
        <v>4</v>
      </c>
      <c r="B30" s="28" t="inlineStr">
        <is>
          <t>③発生後の検証・再発防止</t>
        </is>
      </c>
      <c r="C30" s="28" t="inlineStr">
        <is>
          <t>【身体拘束適正化検討委員会の議題】クールダウン目的の個室使用について、施錠しない・職員が同室する・使用の都度記録を残す運用が守られているかを記録で確認した。身体拘束に当たる運用は発生していない。</t>
        </is>
      </c>
      <c r="D30" s="28" t="inlineStr">
        <is>
          <t>現行の運用を継続する。</t>
        </is>
      </c>
      <c r="E30" s="28" t="inlineStr">
        <is>
          <t>職員A</t>
        </is>
      </c>
      <c r="F30" s="35" t="n">
        <v>46568</v>
      </c>
    </row>
    <row r="31" ht="34" customHeight="1">
      <c r="A31" s="28" t="n"/>
      <c r="B31" s="28" t="n"/>
      <c r="C31" s="28" t="n"/>
      <c r="D31" s="28" t="n"/>
      <c r="E31" s="28" t="n"/>
      <c r="F31" s="35" t="n"/>
    </row>
    <row r="32" ht="34" customHeight="1">
      <c r="A32" s="28" t="n"/>
      <c r="B32" s="28" t="n"/>
      <c r="C32" s="28" t="n"/>
      <c r="D32" s="28" t="n"/>
      <c r="E32" s="28" t="n"/>
      <c r="F32" s="35" t="n"/>
    </row>
    <row r="33" ht="34" customHeight="1">
      <c r="A33" s="28" t="n"/>
      <c r="B33" s="28" t="n"/>
      <c r="C33" s="28" t="n"/>
      <c r="D33" s="28" t="n"/>
      <c r="E33" s="28" t="n"/>
      <c r="F33" s="35" t="n"/>
    </row>
    <row r="34" ht="34" customHeight="1">
      <c r="A34" s="28" t="n"/>
      <c r="B34" s="28" t="n"/>
      <c r="C34" s="28" t="n"/>
      <c r="D34" s="28" t="n"/>
      <c r="E34" s="28" t="n"/>
      <c r="F34" s="35" t="n"/>
    </row>
    <row r="35" ht="34" customHeight="1">
      <c r="A35" s="28" t="n"/>
      <c r="B35" s="28" t="n"/>
      <c r="C35" s="28" t="n"/>
      <c r="D35" s="28" t="n"/>
      <c r="E35" s="28" t="n"/>
      <c r="F35" s="35" t="n"/>
    </row>
    <row r="36" ht="34" customHeight="1">
      <c r="A36" s="28" t="n"/>
      <c r="B36" s="28" t="n"/>
      <c r="C36" s="28" t="n"/>
      <c r="D36" s="28" t="n"/>
      <c r="E36" s="28" t="n"/>
      <c r="F36" s="35" t="n"/>
    </row>
    <row r="37" ht="34" customHeight="1">
      <c r="A37" s="28" t="n"/>
      <c r="B37" s="28" t="n"/>
      <c r="C37" s="28" t="n"/>
      <c r="D37" s="28" t="n"/>
      <c r="E37" s="28" t="n"/>
      <c r="F37" s="35" t="n"/>
    </row>
    <row r="38" ht="34" customHeight="1">
      <c r="A38" s="28" t="n"/>
      <c r="B38" s="28" t="n"/>
      <c r="C38" s="28" t="n"/>
      <c r="D38" s="28" t="n"/>
      <c r="E38" s="28" t="n"/>
      <c r="F38" s="35" t="n"/>
    </row>
    <row r="39" ht="34" customHeight="1">
      <c r="A39" s="28" t="n"/>
      <c r="B39" s="28" t="n"/>
      <c r="C39" s="28" t="n"/>
      <c r="D39" s="28" t="n"/>
      <c r="E39" s="28" t="n"/>
      <c r="F39" s="35" t="n"/>
    </row>
    <row r="40" ht="34" customHeight="1">
      <c r="A40" s="28" t="n"/>
      <c r="B40" s="28" t="n"/>
      <c r="C40" s="28" t="n"/>
      <c r="D40" s="28" t="n"/>
      <c r="E40" s="28" t="n"/>
      <c r="F40" s="35" t="n"/>
    </row>
    <row r="41" ht="34" customHeight="1">
      <c r="A41" s="28" t="n"/>
      <c r="B41" s="28" t="n"/>
      <c r="C41" s="28" t="n"/>
      <c r="D41" s="28" t="n"/>
      <c r="E41" s="28" t="n"/>
      <c r="F41" s="35" t="n"/>
    </row>
    <row r="42" ht="34" customHeight="1">
      <c r="A42" s="28" t="n"/>
      <c r="B42" s="28" t="n"/>
      <c r="C42" s="28" t="n"/>
      <c r="D42" s="28" t="n"/>
      <c r="E42" s="28" t="n"/>
      <c r="F42" s="35" t="n"/>
    </row>
    <row r="43" ht="34" customHeight="1">
      <c r="A43" s="28" t="n"/>
      <c r="B43" s="28" t="n"/>
      <c r="C43" s="28" t="n"/>
      <c r="D43" s="28" t="n"/>
      <c r="E43" s="28" t="n"/>
      <c r="F43" s="35" t="n"/>
    </row>
    <row r="44"/>
    <row r="45">
      <c r="A45" s="11" t="inlineStr">
        <is>
          <t>【従業者への周知】議事録があっても周知の記録がないと指摘されます（札幌市 集団指導資料）</t>
        </is>
      </c>
    </row>
    <row r="46" ht="22" customHeight="1">
      <c r="A46" s="3" t="inlineStr">
        <is>
          <t>周知方法</t>
        </is>
      </c>
      <c r="B46" s="3" t="inlineStr">
        <is>
          <t>周知日</t>
        </is>
      </c>
      <c r="C46" s="3" t="inlineStr">
        <is>
          <t>周知対象者数</t>
        </is>
      </c>
      <c r="D46" s="3" t="inlineStr">
        <is>
          <t>周知確認者数</t>
        </is>
      </c>
      <c r="E46" s="3" t="inlineStr">
        <is>
          <t>確認方法</t>
        </is>
      </c>
    </row>
    <row r="47">
      <c r="A47" s="28" t="inlineStr">
        <is>
          <t>職員会議</t>
        </is>
      </c>
      <c r="B47" s="35" t="n">
        <v>46370</v>
      </c>
      <c r="C47" s="28" t="n">
        <v>6</v>
      </c>
      <c r="D47" s="28" t="n">
        <v>6</v>
      </c>
      <c r="E47" s="28" t="inlineStr">
        <is>
          <t>各自署名</t>
        </is>
      </c>
    </row>
    <row r="48"/>
    <row r="49" ht="20" customHeight="1">
      <c r="A49" s="4" t="inlineStr">
        <is>
          <t>周知率（%）</t>
        </is>
      </c>
      <c r="B49" s="10" t="n"/>
      <c r="C49" s="33">
        <f>IF($C$47="","",IF($C$47=0,"",ROUND($D$47/$C$47*100,1)))</f>
        <v/>
      </c>
      <c r="D49" s="17" t="n"/>
      <c r="E49" s="10" t="n"/>
    </row>
    <row r="50" ht="20" customHeight="1">
      <c r="A50" s="4" t="inlineStr">
        <is>
          <t>周知の判定</t>
        </is>
      </c>
      <c r="B50" s="10" t="n"/>
      <c r="C50" s="9">
        <f>IF($C$47="","周知記録が未入力です",IF($D$47&lt;$C$47,"未確認者あり：供覧・伝達で全員に周知してください","OK"))</f>
        <v/>
      </c>
      <c r="D50" s="17" t="n"/>
      <c r="E50" s="10" t="n"/>
    </row>
    <row r="51" ht="20" customHeight="1">
      <c r="A51" s="4" t="inlineStr">
        <is>
          <t>次回開催予定日</t>
        </is>
      </c>
      <c r="B51" s="10" t="n"/>
      <c r="C51" s="35" t="n">
        <v>46555</v>
      </c>
      <c r="D51" s="17" t="n"/>
      <c r="E51" s="10" t="n"/>
    </row>
    <row r="52" ht="20" customHeight="1">
      <c r="A52" s="4" t="inlineStr">
        <is>
          <t>保存期限（開催日から5年）</t>
        </is>
      </c>
      <c r="B52" s="10" t="n"/>
      <c r="C52" s="34">
        <f>IF($B$5="","",EDATE($B$5,60))</f>
        <v/>
      </c>
      <c r="D52" s="17" t="n"/>
      <c r="E52" s="10" t="n"/>
    </row>
  </sheetData>
  <mergeCells count="22">
    <mergeCell ref="C50:E50"/>
    <mergeCell ref="B7:C7"/>
    <mergeCell ref="A8:G8"/>
    <mergeCell ref="B3:C3"/>
    <mergeCell ref="F10:G10"/>
    <mergeCell ref="A49:B49"/>
    <mergeCell ref="A51:B51"/>
    <mergeCell ref="E6:G6"/>
    <mergeCell ref="C51:E51"/>
    <mergeCell ref="C52:E52"/>
    <mergeCell ref="E7:G7"/>
    <mergeCell ref="A50:B50"/>
    <mergeCell ref="A1:G1"/>
    <mergeCell ref="C49:E49"/>
    <mergeCell ref="E3:G3"/>
    <mergeCell ref="B6:C6"/>
    <mergeCell ref="A52:B52"/>
    <mergeCell ref="E5:G5"/>
    <mergeCell ref="B5:C5"/>
    <mergeCell ref="A2:G2"/>
    <mergeCell ref="E4:G4"/>
    <mergeCell ref="B4:C4"/>
  </mergeCells>
  <dataValidations count="5">
    <dataValidation sqref="E7" showDropDown="0" showInputMessage="0" showErrorMessage="0" allowBlank="1" type="list">
      <formula1>"虐待防止委員会単独,身体拘束適正化検討委員会と一体開催"</formula1>
    </dataValidation>
    <dataValidation sqref="C11:C23" showDropDown="0" showInputMessage="0" showErrorMessage="0" allowBlank="1" type="list">
      <formula1>"管理者,虐待防止担当者,職員,外部第三者,保護者"</formula1>
    </dataValidation>
    <dataValidation sqref="D11:D23" showDropDown="0" showInputMessage="0" showErrorMessage="0" allowBlank="1" type="list">
      <formula1>"出席,欠席"</formula1>
    </dataValidation>
    <dataValidation sqref="B27:B43" showDropDown="0" showInputMessage="0" showErrorMessage="0" allowBlank="1" type="list">
      <formula1>"①計画づくり,②チェックとモニタリング,③発生後の検証・再発防止"</formula1>
    </dataValidation>
    <dataValidation sqref="A47" showDropDown="0" showInputMessage="0" showErrorMessage="0" allowBlank="1" type="list">
      <formula1>"職員会議,供覧,回覧,掲示,社内チャット,個別説明"</formula1>
    </dataValidation>
  </dataValidations>
  <pageMargins left="0.4" right="0.4" top="0.5" bottom="0.5" header="0.5" footer="0.5"/>
  <pageSetup orientation="landscape" paperSize="9" fitToHeight="0" fitToWidth="1"/>
</worksheet>
</file>

<file path=xl/worksheets/sheet25.xml><?xml version="1.0" encoding="utf-8"?>
<worksheet xmlns="http://schemas.openxmlformats.org/spreadsheetml/2006/main">
  <sheetPr>
    <tabColor rgb="00F2A65A"/>
    <outlinePr summaryBelow="1" summaryRight="1"/>
    <pageSetUpPr fitToPage="1"/>
  </sheetPr>
  <dimension ref="A1:N28"/>
  <sheetViews>
    <sheetView showGridLines="0" workbookViewId="0">
      <pane xSplit="1" ySplit="3" topLeftCell="B4"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44" customWidth="1" min="2" max="2"/>
    <col width="12" customWidth="1" min="3" max="3"/>
    <col width="22" customWidth="1" min="4" max="4"/>
    <col width="14" customWidth="1" min="5" max="5"/>
    <col width="24" customWidth="1" min="6" max="6"/>
    <col width="10" customWidth="1" min="7" max="7"/>
    <col width="10" customWidth="1" min="8" max="8"/>
    <col width="16" customWidth="1" min="9" max="9"/>
    <col width="24" customWidth="1" min="10" max="10"/>
    <col width="11" customWidth="1" min="11" max="11"/>
    <col width="20" customWidth="1" min="12" max="12"/>
    <col width="16" customWidth="1" min="13" max="13"/>
  </cols>
  <sheetData>
    <row r="1" ht="22" customHeight="1">
      <c r="A1" s="1" t="inlineStr">
        <is>
          <t>05_研修記録 兼 受講者名簿（様式7）（記入例）</t>
        </is>
      </c>
    </row>
    <row r="2" ht="26" customHeight="1">
      <c r="A2" s="2" t="inlineStr">
        <is>
          <t>定期的な研修を年1回以上、新規採用時には必ず実施し、実施内容を記録します（解釈通知 第三の3の(35)③）。協議会・基幹相談支援センター等の外部研修に参加した場合でも差し支えありません。</t>
        </is>
      </c>
    </row>
    <row r="3" ht="30" customHeight="1">
      <c r="A3" s="3" t="inlineStr">
        <is>
          <t>実施日</t>
        </is>
      </c>
      <c r="B3" s="3" t="inlineStr">
        <is>
          <t>研修名・テーマ</t>
        </is>
      </c>
      <c r="C3" s="3" t="inlineStr">
        <is>
          <t>形式</t>
        </is>
      </c>
      <c r="D3" s="3" t="inlineStr">
        <is>
          <t>講師</t>
        </is>
      </c>
      <c r="E3" s="3" t="inlineStr">
        <is>
          <t>時間</t>
        </is>
      </c>
      <c r="F3" s="3" t="inlineStr">
        <is>
          <t>使用資料</t>
        </is>
      </c>
      <c r="G3" s="3" t="inlineStr">
        <is>
          <t>対象者数</t>
        </is>
      </c>
      <c r="H3" s="3" t="inlineStr">
        <is>
          <t>受講者数</t>
        </is>
      </c>
      <c r="I3" s="3" t="inlineStr">
        <is>
          <t>欠席者フォロー実施日</t>
        </is>
      </c>
      <c r="J3" s="3" t="inlineStr">
        <is>
          <t>フォロー方法</t>
        </is>
      </c>
      <c r="K3" s="3" t="inlineStr">
        <is>
          <t>受講率（%）</t>
        </is>
      </c>
      <c r="L3" s="3" t="inlineStr">
        <is>
          <t>資料保管場所</t>
        </is>
      </c>
      <c r="M3" s="3" t="inlineStr">
        <is>
          <t>研修区分</t>
        </is>
      </c>
      <c r="N3" s="3" t="inlineStr">
        <is>
          <t>年次研修 判定用（自動）</t>
        </is>
      </c>
    </row>
    <row r="4" ht="30" customHeight="1">
      <c r="A4" s="37" t="n">
        <v>45981</v>
      </c>
      <c r="B4" s="28" t="inlineStr">
        <is>
          <t>年次研修：不適切な対応と虐待の境界線（令和7年度分・前年度の記録）</t>
        </is>
      </c>
      <c r="C4" s="28" t="inlineStr">
        <is>
          <t>所内研修</t>
        </is>
      </c>
      <c r="D4" s="28" t="inlineStr">
        <is>
          <t>職員B（虐待防止担当者）</t>
        </is>
      </c>
      <c r="E4" s="28" t="inlineStr">
        <is>
          <t>18:00〜19:30</t>
        </is>
      </c>
      <c r="F4" s="28" t="inlineStr">
        <is>
          <t>自作スライド＋厚労省手引き抜粋</t>
        </is>
      </c>
      <c r="G4" s="28" t="n">
        <v>6</v>
      </c>
      <c r="H4" s="28" t="n">
        <v>6</v>
      </c>
      <c r="I4" s="37" t="n">
        <v>45988</v>
      </c>
      <c r="J4" s="28" t="inlineStr">
        <is>
          <t>欠席1名（職員F・送迎業務）は11月27日に録画視聴＋職員Bによる伝達研修。受講者数に含む</t>
        </is>
      </c>
      <c r="K4" s="33">
        <f>IF($G4="","",IF($G4=0,"",ROUND($H4/$G4*100,1)))</f>
        <v/>
      </c>
      <c r="L4" s="28" t="inlineStr">
        <is>
          <t>事務室 書庫「研修」</t>
        </is>
      </c>
      <c r="M4" s="28" t="inlineStr">
        <is>
          <t>年次研修</t>
        </is>
      </c>
      <c r="N4" s="34">
        <f>IF($A4="","",IF($M4="年次研修",$A4,""))</f>
        <v/>
      </c>
    </row>
    <row r="5" ht="30" customHeight="1">
      <c r="A5" s="37" t="n">
        <v>46143</v>
      </c>
      <c r="B5" s="28" t="inlineStr">
        <is>
          <t>新規採用時研修：虐待5類型・通報義務・報告ルート・身体拘束の3要件</t>
        </is>
      </c>
      <c r="C5" s="28" t="inlineStr">
        <is>
          <t>所内研修</t>
        </is>
      </c>
      <c r="D5" s="28" t="inlineStr">
        <is>
          <t>職員A（管理者）</t>
        </is>
      </c>
      <c r="E5" s="28" t="inlineStr">
        <is>
          <t>13:00〜14:30</t>
        </is>
      </c>
      <c r="F5" s="28" t="inlineStr">
        <is>
          <t>入職時オリエンテーション資料</t>
        </is>
      </c>
      <c r="G5" s="28" t="n">
        <v>1</v>
      </c>
      <c r="H5" s="28" t="n">
        <v>1</v>
      </c>
      <c r="I5" s="37" t="n"/>
      <c r="J5" s="28" t="inlineStr">
        <is>
          <t>—</t>
        </is>
      </c>
      <c r="K5" s="33">
        <f>IF($G5="","",IF($G5=0,"",ROUND($H5/$G5*100,1)))</f>
        <v/>
      </c>
      <c r="L5" s="28" t="inlineStr">
        <is>
          <t>個人ファイル（職員D）</t>
        </is>
      </c>
      <c r="M5" s="28" t="inlineStr">
        <is>
          <t>新規採用時研修</t>
        </is>
      </c>
      <c r="N5" s="34">
        <f>IF($A5="","",IF($M5="年次研修",$A5,""))</f>
        <v/>
      </c>
    </row>
    <row r="6" ht="30" customHeight="1">
      <c r="A6" s="37" t="n">
        <v>46178</v>
      </c>
      <c r="B6" s="28" t="inlineStr">
        <is>
          <t>年次研修：不適切な対応と虐待の境界線 — 児発・放デイの場面別</t>
        </is>
      </c>
      <c r="C6" s="28" t="inlineStr">
        <is>
          <t>所内研修</t>
        </is>
      </c>
      <c r="D6" s="28" t="inlineStr">
        <is>
          <t>職員B（虐待防止担当者）</t>
        </is>
      </c>
      <c r="E6" s="28" t="inlineStr">
        <is>
          <t>18:00〜19:30</t>
        </is>
      </c>
      <c r="F6" s="28" t="inlineStr">
        <is>
          <t>自作スライド＋厚労省手引き抜粋</t>
        </is>
      </c>
      <c r="G6" s="28" t="n">
        <v>6</v>
      </c>
      <c r="H6" s="28" t="n">
        <v>6</v>
      </c>
      <c r="I6" s="37" t="n">
        <v>46185</v>
      </c>
      <c r="J6" s="28" t="inlineStr">
        <is>
          <t>欠席1名（職員F・送迎業務）は6月12日に録画視聴＋職員Bによる伝達研修。受講者数に含む</t>
        </is>
      </c>
      <c r="K6" s="33">
        <f>IF($G6="","",IF($G6=0,"",ROUND($H6/$G6*100,1)))</f>
        <v/>
      </c>
      <c r="L6" s="28" t="inlineStr">
        <is>
          <t>事務室 書庫「研修」</t>
        </is>
      </c>
      <c r="M6" s="28" t="inlineStr">
        <is>
          <t>年次研修</t>
        </is>
      </c>
      <c r="N6" s="34">
        <f>IF($A6="","",IF($M6="年次研修",$A6,""))</f>
        <v/>
      </c>
    </row>
    <row r="7" ht="30" customHeight="1">
      <c r="A7" s="35" t="n"/>
      <c r="B7" s="28" t="n"/>
      <c r="C7" s="28" t="n"/>
      <c r="D7" s="28" t="n"/>
      <c r="E7" s="28" t="n"/>
      <c r="F7" s="28" t="n"/>
      <c r="G7" s="28" t="n"/>
      <c r="H7" s="28" t="n"/>
      <c r="I7" s="35" t="n"/>
      <c r="J7" s="28" t="n"/>
      <c r="K7" s="33">
        <f>IF($G7="","",IF($G7=0,"",ROUND($H7/$G7*100,1)))</f>
        <v/>
      </c>
      <c r="L7" s="28" t="n"/>
      <c r="M7" s="28" t="n"/>
      <c r="N7" s="34">
        <f>IF($A7="","",IF($M7="年次研修",$A7,""))</f>
        <v/>
      </c>
    </row>
    <row r="8" ht="30" customHeight="1">
      <c r="A8" s="35" t="n"/>
      <c r="B8" s="28" t="n"/>
      <c r="C8" s="28" t="n"/>
      <c r="D8" s="28" t="n"/>
      <c r="E8" s="28" t="n"/>
      <c r="F8" s="28" t="n"/>
      <c r="G8" s="28" t="n"/>
      <c r="H8" s="28" t="n"/>
      <c r="I8" s="35" t="n"/>
      <c r="J8" s="28" t="n"/>
      <c r="K8" s="33">
        <f>IF($G8="","",IF($G8=0,"",ROUND($H8/$G8*100,1)))</f>
        <v/>
      </c>
      <c r="L8" s="28" t="n"/>
      <c r="M8" s="28" t="n"/>
      <c r="N8" s="34">
        <f>IF($A8="","",IF($M8="年次研修",$A8,""))</f>
        <v/>
      </c>
    </row>
    <row r="9" ht="30" customHeight="1">
      <c r="A9" s="35" t="n"/>
      <c r="B9" s="28" t="n"/>
      <c r="C9" s="28" t="n"/>
      <c r="D9" s="28" t="n"/>
      <c r="E9" s="28" t="n"/>
      <c r="F9" s="28" t="n"/>
      <c r="G9" s="28" t="n"/>
      <c r="H9" s="28" t="n"/>
      <c r="I9" s="35" t="n"/>
      <c r="J9" s="28" t="n"/>
      <c r="K9" s="33">
        <f>IF($G9="","",IF($G9=0,"",ROUND($H9/$G9*100,1)))</f>
        <v/>
      </c>
      <c r="L9" s="28" t="n"/>
      <c r="M9" s="28" t="n"/>
      <c r="N9" s="34">
        <f>IF($A9="","",IF($M9="年次研修",$A9,""))</f>
        <v/>
      </c>
    </row>
    <row r="10" ht="30" customHeight="1">
      <c r="A10" s="35" t="n"/>
      <c r="B10" s="28" t="n"/>
      <c r="C10" s="28" t="n"/>
      <c r="D10" s="28" t="n"/>
      <c r="E10" s="28" t="n"/>
      <c r="F10" s="28" t="n"/>
      <c r="G10" s="28" t="n"/>
      <c r="H10" s="28" t="n"/>
      <c r="I10" s="35" t="n"/>
      <c r="J10" s="28" t="n"/>
      <c r="K10" s="33">
        <f>IF($G10="","",IF($G10=0,"",ROUND($H10/$G10*100,1)))</f>
        <v/>
      </c>
      <c r="L10" s="28" t="n"/>
      <c r="M10" s="28" t="n"/>
      <c r="N10" s="34">
        <f>IF($A10="","",IF($M10="年次研修",$A10,""))</f>
        <v/>
      </c>
    </row>
    <row r="11" ht="30" customHeight="1">
      <c r="A11" s="35" t="n"/>
      <c r="B11" s="28" t="n"/>
      <c r="C11" s="28" t="n"/>
      <c r="D11" s="28" t="n"/>
      <c r="E11" s="28" t="n"/>
      <c r="F11" s="28" t="n"/>
      <c r="G11" s="28" t="n"/>
      <c r="H11" s="28" t="n"/>
      <c r="I11" s="35" t="n"/>
      <c r="J11" s="28" t="n"/>
      <c r="K11" s="33">
        <f>IF($G11="","",IF($G11=0,"",ROUND($H11/$G11*100,1)))</f>
        <v/>
      </c>
      <c r="L11" s="28" t="n"/>
      <c r="M11" s="28" t="n"/>
      <c r="N11" s="34">
        <f>IF($A11="","",IF($M11="年次研修",$A11,""))</f>
        <v/>
      </c>
    </row>
    <row r="12" ht="30" customHeight="1">
      <c r="A12" s="35" t="n"/>
      <c r="B12" s="28" t="n"/>
      <c r="C12" s="28" t="n"/>
      <c r="D12" s="28" t="n"/>
      <c r="E12" s="28" t="n"/>
      <c r="F12" s="28" t="n"/>
      <c r="G12" s="28" t="n"/>
      <c r="H12" s="28" t="n"/>
      <c r="I12" s="35" t="n"/>
      <c r="J12" s="28" t="n"/>
      <c r="K12" s="33">
        <f>IF($G12="","",IF($G12=0,"",ROUND($H12/$G12*100,1)))</f>
        <v/>
      </c>
      <c r="L12" s="28" t="n"/>
      <c r="M12" s="28" t="n"/>
      <c r="N12" s="34">
        <f>IF($A12="","",IF($M12="年次研修",$A12,""))</f>
        <v/>
      </c>
    </row>
    <row r="13" ht="30" customHeight="1">
      <c r="A13" s="35" t="n"/>
      <c r="B13" s="28" t="n"/>
      <c r="C13" s="28" t="n"/>
      <c r="D13" s="28" t="n"/>
      <c r="E13" s="28" t="n"/>
      <c r="F13" s="28" t="n"/>
      <c r="G13" s="28" t="n"/>
      <c r="H13" s="28" t="n"/>
      <c r="I13" s="35" t="n"/>
      <c r="J13" s="28" t="n"/>
      <c r="K13" s="33">
        <f>IF($G13="","",IF($G13=0,"",ROUND($H13/$G13*100,1)))</f>
        <v/>
      </c>
      <c r="L13" s="28" t="n"/>
      <c r="M13" s="28" t="n"/>
      <c r="N13" s="34">
        <f>IF($A13="","",IF($M13="年次研修",$A13,""))</f>
        <v/>
      </c>
    </row>
    <row r="14" ht="30" customHeight="1">
      <c r="A14" s="35" t="n"/>
      <c r="B14" s="28" t="n"/>
      <c r="C14" s="28" t="n"/>
      <c r="D14" s="28" t="n"/>
      <c r="E14" s="28" t="n"/>
      <c r="F14" s="28" t="n"/>
      <c r="G14" s="28" t="n"/>
      <c r="H14" s="28" t="n"/>
      <c r="I14" s="35" t="n"/>
      <c r="J14" s="28" t="n"/>
      <c r="K14" s="33">
        <f>IF($G14="","",IF($G14=0,"",ROUND($H14/$G14*100,1)))</f>
        <v/>
      </c>
      <c r="L14" s="28" t="n"/>
      <c r="M14" s="28" t="n"/>
      <c r="N14" s="34">
        <f>IF($A14="","",IF($M14="年次研修",$A14,""))</f>
        <v/>
      </c>
    </row>
    <row r="15" ht="30" customHeight="1">
      <c r="A15" s="35" t="n"/>
      <c r="B15" s="28" t="n"/>
      <c r="C15" s="28" t="n"/>
      <c r="D15" s="28" t="n"/>
      <c r="E15" s="28" t="n"/>
      <c r="F15" s="28" t="n"/>
      <c r="G15" s="28" t="n"/>
      <c r="H15" s="28" t="n"/>
      <c r="I15" s="35" t="n"/>
      <c r="J15" s="28" t="n"/>
      <c r="K15" s="33">
        <f>IF($G15="","",IF($G15=0,"",ROUND($H15/$G15*100,1)))</f>
        <v/>
      </c>
      <c r="L15" s="28" t="n"/>
      <c r="M15" s="28" t="n"/>
      <c r="N15" s="34">
        <f>IF($A15="","",IF($M15="年次研修",$A15,""))</f>
        <v/>
      </c>
    </row>
    <row r="16" ht="30" customHeight="1">
      <c r="A16" s="35" t="n"/>
      <c r="B16" s="28" t="n"/>
      <c r="C16" s="28" t="n"/>
      <c r="D16" s="28" t="n"/>
      <c r="E16" s="28" t="n"/>
      <c r="F16" s="28" t="n"/>
      <c r="G16" s="28" t="n"/>
      <c r="H16" s="28" t="n"/>
      <c r="I16" s="35" t="n"/>
      <c r="J16" s="28" t="n"/>
      <c r="K16" s="33">
        <f>IF($G16="","",IF($G16=0,"",ROUND($H16/$G16*100,1)))</f>
        <v/>
      </c>
      <c r="L16" s="28" t="n"/>
      <c r="M16" s="28" t="n"/>
      <c r="N16" s="34">
        <f>IF($A16="","",IF($M16="年次研修",$A16,""))</f>
        <v/>
      </c>
    </row>
    <row r="17" ht="30" customHeight="1">
      <c r="A17" s="35" t="n"/>
      <c r="B17" s="28" t="n"/>
      <c r="C17" s="28" t="n"/>
      <c r="D17" s="28" t="n"/>
      <c r="E17" s="28" t="n"/>
      <c r="F17" s="28" t="n"/>
      <c r="G17" s="28" t="n"/>
      <c r="H17" s="28" t="n"/>
      <c r="I17" s="35" t="n"/>
      <c r="J17" s="28" t="n"/>
      <c r="K17" s="33">
        <f>IF($G17="","",IF($G17=0,"",ROUND($H17/$G17*100,1)))</f>
        <v/>
      </c>
      <c r="L17" s="28" t="n"/>
      <c r="M17" s="28" t="n"/>
      <c r="N17" s="34">
        <f>IF($A17="","",IF($M17="年次研修",$A17,""))</f>
        <v/>
      </c>
    </row>
    <row r="18" ht="30" customHeight="1">
      <c r="A18" s="35" t="n"/>
      <c r="B18" s="28" t="n"/>
      <c r="C18" s="28" t="n"/>
      <c r="D18" s="28" t="n"/>
      <c r="E18" s="28" t="n"/>
      <c r="F18" s="28" t="n"/>
      <c r="G18" s="28" t="n"/>
      <c r="H18" s="28" t="n"/>
      <c r="I18" s="35" t="n"/>
      <c r="J18" s="28" t="n"/>
      <c r="K18" s="33">
        <f>IF($G18="","",IF($G18=0,"",ROUND($H18/$G18*100,1)))</f>
        <v/>
      </c>
      <c r="L18" s="28" t="n"/>
      <c r="M18" s="28" t="n"/>
      <c r="N18" s="34">
        <f>IF($A18="","",IF($M18="年次研修",$A18,""))</f>
        <v/>
      </c>
    </row>
    <row r="19" ht="30" customHeight="1">
      <c r="A19" s="35" t="n"/>
      <c r="B19" s="28" t="n"/>
      <c r="C19" s="28" t="n"/>
      <c r="D19" s="28" t="n"/>
      <c r="E19" s="28" t="n"/>
      <c r="F19" s="28" t="n"/>
      <c r="G19" s="28" t="n"/>
      <c r="H19" s="28" t="n"/>
      <c r="I19" s="35" t="n"/>
      <c r="J19" s="28" t="n"/>
      <c r="K19" s="33">
        <f>IF($G19="","",IF($G19=0,"",ROUND($H19/$G19*100,1)))</f>
        <v/>
      </c>
      <c r="L19" s="28" t="n"/>
      <c r="M19" s="28" t="n"/>
      <c r="N19" s="34">
        <f>IF($A19="","",IF($M19="年次研修",$A19,""))</f>
        <v/>
      </c>
    </row>
    <row r="20" ht="30" customHeight="1">
      <c r="A20" s="35" t="n"/>
      <c r="B20" s="28" t="n"/>
      <c r="C20" s="28" t="n"/>
      <c r="D20" s="28" t="n"/>
      <c r="E20" s="28" t="n"/>
      <c r="F20" s="28" t="n"/>
      <c r="G20" s="28" t="n"/>
      <c r="H20" s="28" t="n"/>
      <c r="I20" s="35" t="n"/>
      <c r="J20" s="28" t="n"/>
      <c r="K20" s="33">
        <f>IF($G20="","",IF($G20=0,"",ROUND($H20/$G20*100,1)))</f>
        <v/>
      </c>
      <c r="L20" s="28" t="n"/>
      <c r="M20" s="28" t="n"/>
      <c r="N20" s="34">
        <f>IF($A20="","",IF($M20="年次研修",$A20,""))</f>
        <v/>
      </c>
    </row>
    <row r="21"/>
    <row r="22" ht="20" customHeight="1">
      <c r="A22" s="4" t="inlineStr">
        <is>
          <t>直近の年次研修 実施日</t>
        </is>
      </c>
      <c r="B22" s="34">
        <f>IF(MAX($N$4:$N$20)=0,"",MAX($N$4:$N$20))</f>
        <v/>
      </c>
      <c r="C22" s="17" t="n"/>
      <c r="D22" s="17" t="n"/>
      <c r="E22" s="10" t="n"/>
    </row>
    <row r="23" ht="20" customHeight="1">
      <c r="A23" s="4" t="inlineStr">
        <is>
          <t>次回期限（実施日の1年後の前日）</t>
        </is>
      </c>
      <c r="B23" s="34">
        <f>IF(N($B$22)=0,"未実施（減算事由）",EDATE($B$22,12)-1)</f>
        <v/>
      </c>
      <c r="C23" s="17" t="n"/>
      <c r="D23" s="17" t="n"/>
      <c r="E23" s="10" t="n"/>
    </row>
    <row r="24" ht="20" customHeight="1">
      <c r="A24" s="4" t="inlineStr">
        <is>
          <t>残日数</t>
        </is>
      </c>
      <c r="B24" s="16">
        <f>IF(ISNUMBER($B$23),$B$23-TODAY(),"")</f>
        <v/>
      </c>
      <c r="C24" s="17" t="n"/>
      <c r="D24" s="17" t="n"/>
      <c r="E24" s="10" t="n"/>
    </row>
    <row r="25" ht="20" customHeight="1">
      <c r="A25" s="4" t="inlineStr">
        <is>
          <t>判定</t>
        </is>
      </c>
      <c r="B25" s="9">
        <f>IF(N($B$22)=0,"減算リスク：未実施",IF($B$24&lt;0,"減算リスク：1年を超過",IF($B$24&lt;=60,"要注意：60日以内","OK")))</f>
        <v/>
      </c>
      <c r="C25" s="17" t="n"/>
      <c r="D25" s="17" t="n"/>
      <c r="E25" s="10" t="n"/>
    </row>
    <row r="26" ht="20" customHeight="1">
      <c r="A26" s="4" t="inlineStr">
        <is>
          <t>直近1年以内に入職し、新規採用時研修の記録がない職員数</t>
        </is>
      </c>
      <c r="B26" s="16">
        <f>COUNTIFS('記入例02_職員名簿'!$B$4:$B$53,"&lt;&gt;",'記入例02_職員名簿'!$H$4:$H$53,"",'記入例02_職員名簿'!$G$4:$G$53,"&gt;="&amp;EDATE(TODAY(),-12))</f>
        <v/>
      </c>
      <c r="C26" s="17" t="n"/>
      <c r="D26" s="17" t="n"/>
      <c r="E26" s="10" t="n"/>
    </row>
    <row r="27">
      <c r="A27" s="4" t="inlineStr">
        <is>
          <t>研修区分が未入力の行数</t>
        </is>
      </c>
      <c r="B27" s="16">
        <f>COUNTIFS($A$4:$A$20,"&lt;&gt;",$M$4:$M$20,"")</f>
        <v/>
      </c>
      <c r="C27" s="17" t="n"/>
      <c r="D27" s="17" t="n"/>
      <c r="E27" s="10" t="n"/>
    </row>
    <row r="28" ht="30" customHeight="1">
      <c r="A28" s="2" t="inlineStr">
        <is>
          <t>※ M列「研修区分」は必ず選んでください。「年次研修」を選んだ行の実施日だけが、下の「直近の年次研修 実施日」と「09_減算リスク判定」の研修要件の判定に使われます（研修名の書き方では判定しません）。
※ 研修の対象は支援員だけではありません。調理員・運転手・事務職員、短時間労働者も対象で、交代制勤務者が参加できる開催方法をとります。欠席者が残ると「一部の従業者しか受講していない」として指摘されるため、録画視聴・伝達研修とその実施日を必ず記録してください。</t>
        </is>
      </c>
    </row>
  </sheetData>
  <mergeCells count="14">
    <mergeCell ref="B26:E26"/>
    <mergeCell ref="B27:E27"/>
    <mergeCell ref="A2:L2"/>
    <mergeCell ref="A22"/>
    <mergeCell ref="B23:E23"/>
    <mergeCell ref="A26"/>
    <mergeCell ref="A1:L1"/>
    <mergeCell ref="A25"/>
    <mergeCell ref="A24"/>
    <mergeCell ref="B25:E25"/>
    <mergeCell ref="B24:E24"/>
    <mergeCell ref="B22:E22"/>
    <mergeCell ref="A23"/>
    <mergeCell ref="A28:M28"/>
  </mergeCells>
  <dataValidations count="2">
    <dataValidation sqref="C4:C20" showDropDown="0" showInputMessage="0" showErrorMessage="0" allowBlank="1" type="list">
      <formula1>"所内研修,外部研修,オンライン,録画視聴,伝達研修"</formula1>
    </dataValidation>
    <dataValidation sqref="M4:M20" showDropDown="0" showInputMessage="0" showErrorMessage="0" allowBlank="1" type="list">
      <formula1>"年次研修,新規採用時研修,その他"</formula1>
    </dataValidation>
  </dataValidations>
  <pageMargins left="0.4" right="0.4" top="0.5" bottom="0.5" header="0.5" footer="0.5"/>
  <pageSetup orientation="landscape" paperSize="9" fitToHeight="0" fitToWidth="1"/>
</worksheet>
</file>

<file path=xl/worksheets/sheet26.xml><?xml version="1.0" encoding="utf-8"?>
<worksheet xmlns="http://schemas.openxmlformats.org/spreadsheetml/2006/main">
  <sheetPr>
    <tabColor rgb="00F2A65A"/>
    <outlinePr summaryBelow="1" summaryRight="1"/>
    <pageSetUpPr fitToPage="1"/>
  </sheetPr>
  <dimension ref="A1:O30"/>
  <sheetViews>
    <sheetView showGridLines="0" workbookViewId="0">
      <pane xSplit="3" ySplit="4" topLeftCell="D5"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6" customWidth="1" min="2" max="2"/>
    <col width="52"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12" customWidth="1" min="14" max="14"/>
    <col width="18" customWidth="1" min="15" max="15"/>
  </cols>
  <sheetData>
    <row r="1" ht="22" customHeight="1">
      <c r="A1" s="1" t="inlineStr">
        <is>
          <t>06_職員セルフチェックシート（様式5）（記入例）</t>
        </is>
      </c>
    </row>
    <row r="2" ht="26" customHeight="1">
      <c r="A2" s="2" t="inlineStr">
        <is>
          <t>厚生労働省「障害者福祉施設等における障害者虐待の防止と対応の手引き」（令和6年7月）巻末の職員セルフチェックリストの考え方を土台に、児童発達支援・放課後等デイサービスの場面に合わせて作成しました。1〜10は「できている／できていない」、11〜20は「はい／いいえ」で答えます。</t>
        </is>
      </c>
    </row>
    <row r="3">
      <c r="A3" s="19" t="inlineStr">
        <is>
          <t>→ 下のヘッダ行（D4〜M4）に、回答した職員の氏名を入れてください。この行の入力数がそのまま実施人数の分母になります。</t>
        </is>
      </c>
    </row>
    <row r="4" ht="34" customHeight="1">
      <c r="A4" s="3" t="inlineStr">
        <is>
          <t>No</t>
        </is>
      </c>
      <c r="B4" s="3" t="inlineStr">
        <is>
          <t>極性</t>
        </is>
      </c>
      <c r="C4" s="3" t="inlineStr">
        <is>
          <t>チェック項目</t>
        </is>
      </c>
      <c r="D4" s="3" t="inlineStr">
        <is>
          <t>職員A</t>
        </is>
      </c>
      <c r="E4" s="3" t="inlineStr">
        <is>
          <t>職員B</t>
        </is>
      </c>
      <c r="F4" s="3" t="inlineStr">
        <is>
          <t>職員C</t>
        </is>
      </c>
      <c r="G4" s="3" t="inlineStr">
        <is>
          <t>職員D</t>
        </is>
      </c>
      <c r="H4" s="3" t="inlineStr">
        <is>
          <t>職員E</t>
        </is>
      </c>
      <c r="I4" s="3" t="inlineStr">
        <is>
          <t>職員F</t>
        </is>
      </c>
      <c r="J4" s="3" t="inlineStr"/>
      <c r="K4" s="3" t="inlineStr"/>
      <c r="L4" s="3" t="inlineStr"/>
      <c r="M4" s="3" t="inlineStr"/>
      <c r="N4" s="3" t="inlineStr">
        <is>
          <t>要注意回答数</t>
        </is>
      </c>
      <c r="O4" s="3" t="inlineStr">
        <is>
          <t>要対応</t>
        </is>
      </c>
    </row>
    <row r="5" ht="30" customHeight="1">
      <c r="A5" s="21" t="n">
        <v>1</v>
      </c>
      <c r="B5" s="22" t="inlineStr">
        <is>
          <t>順</t>
        </is>
      </c>
      <c r="C5" s="12" t="inlineStr">
        <is>
          <t>子どもの呼び方は、あだ名や呼び捨てにせず、本人・保護者が望む呼び方に統一している</t>
        </is>
      </c>
      <c r="D5" s="30" t="inlineStr">
        <is>
          <t>できている</t>
        </is>
      </c>
      <c r="E5" s="30" t="inlineStr">
        <is>
          <t>できている</t>
        </is>
      </c>
      <c r="F5" s="30" t="inlineStr">
        <is>
          <t>できている</t>
        </is>
      </c>
      <c r="G5" s="30" t="inlineStr">
        <is>
          <t>できている</t>
        </is>
      </c>
      <c r="H5" s="30" t="inlineStr">
        <is>
          <t>できている</t>
        </is>
      </c>
      <c r="I5" s="30" t="inlineStr">
        <is>
          <t>できている</t>
        </is>
      </c>
      <c r="J5" s="30" t="n"/>
      <c r="K5" s="30" t="n"/>
      <c r="L5" s="30" t="n"/>
      <c r="M5" s="30" t="n"/>
      <c r="N5" s="9">
        <f>IF($B5="逆",COUNTIF($D5:$M5,"はい"),COUNTIF($D5:$M5,"できていない"))</f>
        <v/>
      </c>
      <c r="O5" s="9">
        <f>IF($N5=0,"",IF($N5&gt;=2,"委員会で優先検討","委員会で検討"))</f>
        <v/>
      </c>
    </row>
    <row r="6" ht="30" customHeight="1">
      <c r="A6" s="21" t="n">
        <v>2</v>
      </c>
      <c r="B6" s="22" t="inlineStr">
        <is>
          <t>順</t>
        </is>
      </c>
      <c r="C6" s="12" t="inlineStr">
        <is>
          <t>支援の前に、これから何をするかを、その子に分かる形で伝えている</t>
        </is>
      </c>
      <c r="D6" s="30" t="inlineStr">
        <is>
          <t>できている</t>
        </is>
      </c>
      <c r="E6" s="30" t="inlineStr">
        <is>
          <t>できている</t>
        </is>
      </c>
      <c r="F6" s="30" t="inlineStr">
        <is>
          <t>できている</t>
        </is>
      </c>
      <c r="G6" s="30" t="inlineStr">
        <is>
          <t>できている</t>
        </is>
      </c>
      <c r="H6" s="30" t="inlineStr">
        <is>
          <t>できている</t>
        </is>
      </c>
      <c r="I6" s="30" t="inlineStr">
        <is>
          <t>できている</t>
        </is>
      </c>
      <c r="J6" s="30" t="n"/>
      <c r="K6" s="30" t="n"/>
      <c r="L6" s="30" t="n"/>
      <c r="M6" s="30" t="n"/>
      <c r="N6" s="9">
        <f>IF($B6="逆",COUNTIF($D6:$M6,"はい"),COUNTIF($D6:$M6,"できていない"))</f>
        <v/>
      </c>
      <c r="O6" s="9">
        <f>IF($N6=0,"",IF($N6&gt;=2,"委員会で優先検討","委員会で検討"))</f>
        <v/>
      </c>
    </row>
    <row r="7" ht="30" customHeight="1">
      <c r="A7" s="21" t="n">
        <v>3</v>
      </c>
      <c r="B7" s="22" t="inlineStr">
        <is>
          <t>順</t>
        </is>
      </c>
      <c r="C7" s="12" t="inlineStr">
        <is>
          <t>指示は短く具体的に伝え、大きな声や命令口調で従わせようとしていない</t>
        </is>
      </c>
      <c r="D7" s="30" t="inlineStr">
        <is>
          <t>できている</t>
        </is>
      </c>
      <c r="E7" s="30" t="inlineStr">
        <is>
          <t>できている</t>
        </is>
      </c>
      <c r="F7" s="30" t="inlineStr">
        <is>
          <t>できていない</t>
        </is>
      </c>
      <c r="G7" s="30" t="inlineStr">
        <is>
          <t>できていない</t>
        </is>
      </c>
      <c r="H7" s="30" t="inlineStr">
        <is>
          <t>できている</t>
        </is>
      </c>
      <c r="I7" s="30" t="inlineStr">
        <is>
          <t>できている</t>
        </is>
      </c>
      <c r="J7" s="30" t="n"/>
      <c r="K7" s="30" t="n"/>
      <c r="L7" s="30" t="n"/>
      <c r="M7" s="30" t="n"/>
      <c r="N7" s="9">
        <f>IF($B7="逆",COUNTIF($D7:$M7,"はい"),COUNTIF($D7:$M7,"できていない"))</f>
        <v/>
      </c>
      <c r="O7" s="9">
        <f>IF($N7=0,"",IF($N7&gt;=2,"委員会で優先検討","委員会で検討"))</f>
        <v/>
      </c>
    </row>
    <row r="8" ht="30" customHeight="1">
      <c r="A8" s="21" t="n">
        <v>4</v>
      </c>
      <c r="B8" s="22" t="inlineStr">
        <is>
          <t>順</t>
        </is>
      </c>
      <c r="C8" s="12" t="inlineStr">
        <is>
          <t>他の子どもの前で叱責したり、失敗を指摘したりしていない</t>
        </is>
      </c>
      <c r="D8" s="30" t="inlineStr">
        <is>
          <t>できている</t>
        </is>
      </c>
      <c r="E8" s="30" t="inlineStr">
        <is>
          <t>できている</t>
        </is>
      </c>
      <c r="F8" s="30" t="inlineStr">
        <is>
          <t>できている</t>
        </is>
      </c>
      <c r="G8" s="30" t="inlineStr">
        <is>
          <t>できている</t>
        </is>
      </c>
      <c r="H8" s="30" t="inlineStr">
        <is>
          <t>できている</t>
        </is>
      </c>
      <c r="I8" s="30" t="inlineStr">
        <is>
          <t>できている</t>
        </is>
      </c>
      <c r="J8" s="30" t="n"/>
      <c r="K8" s="30" t="n"/>
      <c r="L8" s="30" t="n"/>
      <c r="M8" s="30" t="n"/>
      <c r="N8" s="9">
        <f>IF($B8="逆",COUNTIF($D8:$M8,"はい"),COUNTIF($D8:$M8,"できていない"))</f>
        <v/>
      </c>
      <c r="O8" s="9">
        <f>IF($N8=0,"",IF($N8&gt;=2,"委員会で優先検討","委員会で検討"))</f>
        <v/>
      </c>
    </row>
    <row r="9" ht="30" customHeight="1">
      <c r="A9" s="21" t="n">
        <v>5</v>
      </c>
      <c r="B9" s="22" t="inlineStr">
        <is>
          <t>順</t>
        </is>
      </c>
      <c r="C9" s="12" t="inlineStr">
        <is>
          <t>トイレ・着替え・排泄の介助は、まわりから見えない場所で行っている</t>
        </is>
      </c>
      <c r="D9" s="30" t="inlineStr">
        <is>
          <t>できている</t>
        </is>
      </c>
      <c r="E9" s="30" t="inlineStr">
        <is>
          <t>できている</t>
        </is>
      </c>
      <c r="F9" s="30" t="inlineStr">
        <is>
          <t>できている</t>
        </is>
      </c>
      <c r="G9" s="30" t="inlineStr">
        <is>
          <t>できている</t>
        </is>
      </c>
      <c r="H9" s="30" t="inlineStr">
        <is>
          <t>できている</t>
        </is>
      </c>
      <c r="I9" s="30" t="inlineStr">
        <is>
          <t>できている</t>
        </is>
      </c>
      <c r="J9" s="30" t="n"/>
      <c r="K9" s="30" t="n"/>
      <c r="L9" s="30" t="n"/>
      <c r="M9" s="30" t="n"/>
      <c r="N9" s="9">
        <f>IF($B9="逆",COUNTIF($D9:$M9,"はい"),COUNTIF($D9:$M9,"できていない"))</f>
        <v/>
      </c>
      <c r="O9" s="9">
        <f>IF($N9=0,"",IF($N9&gt;=2,"委員会で優先検討","委員会で検討"))</f>
        <v/>
      </c>
    </row>
    <row r="10" ht="30" customHeight="1">
      <c r="A10" s="21" t="n">
        <v>6</v>
      </c>
      <c r="B10" s="22" t="inlineStr">
        <is>
          <t>順</t>
        </is>
      </c>
      <c r="C10" s="12" t="inlineStr">
        <is>
          <t>着替え・排泄の介助は、できる限り同性の職員が対応している</t>
        </is>
      </c>
      <c r="D10" s="30" t="inlineStr">
        <is>
          <t>できている</t>
        </is>
      </c>
      <c r="E10" s="30" t="inlineStr">
        <is>
          <t>できている</t>
        </is>
      </c>
      <c r="F10" s="30" t="inlineStr">
        <is>
          <t>できている</t>
        </is>
      </c>
      <c r="G10" s="30" t="inlineStr">
        <is>
          <t>できている</t>
        </is>
      </c>
      <c r="H10" s="30" t="inlineStr">
        <is>
          <t>できている</t>
        </is>
      </c>
      <c r="I10" s="30" t="inlineStr">
        <is>
          <t>できている</t>
        </is>
      </c>
      <c r="J10" s="30" t="n"/>
      <c r="K10" s="30" t="n"/>
      <c r="L10" s="30" t="n"/>
      <c r="M10" s="30" t="n"/>
      <c r="N10" s="9">
        <f>IF($B10="逆",COUNTIF($D10:$M10,"はい"),COUNTIF($D10:$M10,"できていない"))</f>
        <v/>
      </c>
      <c r="O10" s="9">
        <f>IF($N10=0,"",IF($N10&gt;=2,"委員会で優先検討","委員会で検討"))</f>
        <v/>
      </c>
    </row>
    <row r="11" ht="30" customHeight="1">
      <c r="A11" s="21" t="n">
        <v>7</v>
      </c>
      <c r="B11" s="22" t="inlineStr">
        <is>
          <t>順</t>
        </is>
      </c>
      <c r="C11" s="12" t="inlineStr">
        <is>
          <t>送迎車の中でも、事業所内と同じ言葉づかい・対応をしている</t>
        </is>
      </c>
      <c r="D11" s="30" t="inlineStr">
        <is>
          <t>できている</t>
        </is>
      </c>
      <c r="E11" s="30" t="inlineStr">
        <is>
          <t>できている</t>
        </is>
      </c>
      <c r="F11" s="30" t="inlineStr">
        <is>
          <t>できている</t>
        </is>
      </c>
      <c r="G11" s="30" t="inlineStr">
        <is>
          <t>できている</t>
        </is>
      </c>
      <c r="H11" s="30" t="inlineStr">
        <is>
          <t>できている</t>
        </is>
      </c>
      <c r="I11" s="30" t="inlineStr">
        <is>
          <t>できている</t>
        </is>
      </c>
      <c r="J11" s="30" t="n"/>
      <c r="K11" s="30" t="n"/>
      <c r="L11" s="30" t="n"/>
      <c r="M11" s="30" t="n"/>
      <c r="N11" s="9">
        <f>IF($B11="逆",COUNTIF($D11:$M11,"はい"),COUNTIF($D11:$M11,"できていない"))</f>
        <v/>
      </c>
      <c r="O11" s="9">
        <f>IF($N11=0,"",IF($N11&gt;=2,"委員会で優先検討","委員会で検討"))</f>
        <v/>
      </c>
    </row>
    <row r="12" ht="30" customHeight="1">
      <c r="A12" s="21" t="n">
        <v>8</v>
      </c>
      <c r="B12" s="22" t="inlineStr">
        <is>
          <t>順</t>
        </is>
      </c>
      <c r="C12" s="12" t="inlineStr">
        <is>
          <t>子どもが嫌がったとき、力で動かさずに別の方法を試している</t>
        </is>
      </c>
      <c r="D12" s="30" t="inlineStr">
        <is>
          <t>できている</t>
        </is>
      </c>
      <c r="E12" s="30" t="inlineStr">
        <is>
          <t>できている</t>
        </is>
      </c>
      <c r="F12" s="30" t="inlineStr">
        <is>
          <t>できている</t>
        </is>
      </c>
      <c r="G12" s="30" t="inlineStr">
        <is>
          <t>できている</t>
        </is>
      </c>
      <c r="H12" s="30" t="inlineStr">
        <is>
          <t>できている</t>
        </is>
      </c>
      <c r="I12" s="30" t="inlineStr">
        <is>
          <t>できている</t>
        </is>
      </c>
      <c r="J12" s="30" t="n"/>
      <c r="K12" s="30" t="n"/>
      <c r="L12" s="30" t="n"/>
      <c r="M12" s="30" t="n"/>
      <c r="N12" s="9">
        <f>IF($B12="逆",COUNTIF($D12:$M12,"はい"),COUNTIF($D12:$M12,"できていない"))</f>
        <v/>
      </c>
      <c r="O12" s="9">
        <f>IF($N12=0,"",IF($N12&gt;=2,"委員会で優先検討","委員会で検討"))</f>
        <v/>
      </c>
    </row>
    <row r="13" ht="30" customHeight="1">
      <c r="A13" s="21" t="n">
        <v>9</v>
      </c>
      <c r="B13" s="22" t="inlineStr">
        <is>
          <t>順</t>
        </is>
      </c>
      <c r="C13" s="12" t="inlineStr">
        <is>
          <t>連絡帳や口頭での保護者への伝え方が、子どもや家庭を責める内容になっていないか確認している</t>
        </is>
      </c>
      <c r="D13" s="30" t="inlineStr">
        <is>
          <t>できている</t>
        </is>
      </c>
      <c r="E13" s="30" t="inlineStr">
        <is>
          <t>できている</t>
        </is>
      </c>
      <c r="F13" s="30" t="inlineStr">
        <is>
          <t>できている</t>
        </is>
      </c>
      <c r="G13" s="30" t="inlineStr">
        <is>
          <t>できている</t>
        </is>
      </c>
      <c r="H13" s="30" t="inlineStr">
        <is>
          <t>できている</t>
        </is>
      </c>
      <c r="I13" s="30" t="inlineStr">
        <is>
          <t>できている</t>
        </is>
      </c>
      <c r="J13" s="30" t="n"/>
      <c r="K13" s="30" t="n"/>
      <c r="L13" s="30" t="n"/>
      <c r="M13" s="30" t="n"/>
      <c r="N13" s="9">
        <f>IF($B13="逆",COUNTIF($D13:$M13,"はい"),COUNTIF($D13:$M13,"できていない"))</f>
        <v/>
      </c>
      <c r="O13" s="9">
        <f>IF($N13=0,"",IF($N13&gt;=2,"委員会で優先検討","委員会で検討"))</f>
        <v/>
      </c>
    </row>
    <row r="14" ht="30" customHeight="1">
      <c r="A14" s="21" t="n">
        <v>10</v>
      </c>
      <c r="B14" s="22" t="inlineStr">
        <is>
          <t>順</t>
        </is>
      </c>
      <c r="C14" s="12" t="inlineStr">
        <is>
          <t>写真・動画の撮影と利用は同意の範囲内に限り、私物の端末やSNSに残していない</t>
        </is>
      </c>
      <c r="D14" s="30" t="inlineStr">
        <is>
          <t>できている</t>
        </is>
      </c>
      <c r="E14" s="30" t="inlineStr">
        <is>
          <t>できている</t>
        </is>
      </c>
      <c r="F14" s="30" t="inlineStr">
        <is>
          <t>できている</t>
        </is>
      </c>
      <c r="G14" s="30" t="inlineStr">
        <is>
          <t>できている</t>
        </is>
      </c>
      <c r="H14" s="30" t="inlineStr">
        <is>
          <t>できている</t>
        </is>
      </c>
      <c r="I14" s="30" t="inlineStr">
        <is>
          <t>できている</t>
        </is>
      </c>
      <c r="J14" s="30" t="n"/>
      <c r="K14" s="30" t="n"/>
      <c r="L14" s="30" t="n"/>
      <c r="M14" s="30" t="n"/>
      <c r="N14" s="9">
        <f>IF($B14="逆",COUNTIF($D14:$M14,"はい"),COUNTIF($D14:$M14,"できていない"))</f>
        <v/>
      </c>
      <c r="O14" s="9">
        <f>IF($N14=0,"",IF($N14&gt;=2,"委員会で優先検討","委員会で検討"))</f>
        <v/>
      </c>
    </row>
    <row r="15" ht="30" customHeight="1">
      <c r="A15" s="21" t="n">
        <v>11</v>
      </c>
      <c r="B15" s="22" t="inlineStr">
        <is>
          <t>逆</t>
        </is>
      </c>
      <c r="C15" s="12" t="inlineStr">
        <is>
          <t>「言っても分からない」と思って、説明を省くことがある</t>
        </is>
      </c>
      <c r="D15" s="30" t="inlineStr">
        <is>
          <t>いいえ</t>
        </is>
      </c>
      <c r="E15" s="30" t="inlineStr">
        <is>
          <t>いいえ</t>
        </is>
      </c>
      <c r="F15" s="30" t="inlineStr">
        <is>
          <t>いいえ</t>
        </is>
      </c>
      <c r="G15" s="30" t="inlineStr">
        <is>
          <t>いいえ</t>
        </is>
      </c>
      <c r="H15" s="30" t="inlineStr">
        <is>
          <t>いいえ</t>
        </is>
      </c>
      <c r="I15" s="30" t="inlineStr">
        <is>
          <t>いいえ</t>
        </is>
      </c>
      <c r="J15" s="30" t="n"/>
      <c r="K15" s="30" t="n"/>
      <c r="L15" s="30" t="n"/>
      <c r="M15" s="30" t="n"/>
      <c r="N15" s="9">
        <f>IF($B15="逆",COUNTIF($D15:$M15,"はい"),COUNTIF($D15:$M15,"できていない"))</f>
        <v/>
      </c>
      <c r="O15" s="9">
        <f>IF($N15=0,"",IF($N15&gt;=2,"委員会で優先検討","委員会で検討"))</f>
        <v/>
      </c>
    </row>
    <row r="16" ht="30" customHeight="1">
      <c r="A16" s="21" t="n">
        <v>12</v>
      </c>
      <c r="B16" s="22" t="inlineStr">
        <is>
          <t>逆</t>
        </is>
      </c>
      <c r="C16" s="12" t="inlineStr">
        <is>
          <t>行動を止めるために、腕や体を強くつかむことがある</t>
        </is>
      </c>
      <c r="D16" s="30" t="inlineStr">
        <is>
          <t>いいえ</t>
        </is>
      </c>
      <c r="E16" s="30" t="inlineStr">
        <is>
          <t>いいえ</t>
        </is>
      </c>
      <c r="F16" s="30" t="inlineStr">
        <is>
          <t>いいえ</t>
        </is>
      </c>
      <c r="G16" s="30" t="inlineStr">
        <is>
          <t>いいえ</t>
        </is>
      </c>
      <c r="H16" s="30" t="inlineStr">
        <is>
          <t>いいえ</t>
        </is>
      </c>
      <c r="I16" s="30" t="inlineStr">
        <is>
          <t>いいえ</t>
        </is>
      </c>
      <c r="J16" s="30" t="n"/>
      <c r="K16" s="30" t="n"/>
      <c r="L16" s="30" t="n"/>
      <c r="M16" s="30" t="n"/>
      <c r="N16" s="9">
        <f>IF($B16="逆",COUNTIF($D16:$M16,"はい"),COUNTIF($D16:$M16,"できていない"))</f>
        <v/>
      </c>
      <c r="O16" s="9">
        <f>IF($N16=0,"",IF($N16&gt;=2,"委員会で優先検討","委員会で検討"))</f>
        <v/>
      </c>
    </row>
    <row r="17" ht="30" customHeight="1">
      <c r="A17" s="21" t="n">
        <v>13</v>
      </c>
      <c r="B17" s="22" t="inlineStr">
        <is>
          <t>逆</t>
        </is>
      </c>
      <c r="C17" s="12" t="inlineStr">
        <is>
          <t>クールダウンと称して、子どもを一人で部屋に入れ、出られない状態にしたことがある</t>
        </is>
      </c>
      <c r="D17" s="30" t="inlineStr">
        <is>
          <t>いいえ</t>
        </is>
      </c>
      <c r="E17" s="30" t="inlineStr">
        <is>
          <t>いいえ</t>
        </is>
      </c>
      <c r="F17" s="30" t="inlineStr">
        <is>
          <t>いいえ</t>
        </is>
      </c>
      <c r="G17" s="30" t="inlineStr">
        <is>
          <t>いいえ</t>
        </is>
      </c>
      <c r="H17" s="30" t="inlineStr">
        <is>
          <t>いいえ</t>
        </is>
      </c>
      <c r="I17" s="30" t="inlineStr">
        <is>
          <t>いいえ</t>
        </is>
      </c>
      <c r="J17" s="30" t="n"/>
      <c r="K17" s="30" t="n"/>
      <c r="L17" s="30" t="n"/>
      <c r="M17" s="30" t="n"/>
      <c r="N17" s="9">
        <f>IF($B17="逆",COUNTIF($D17:$M17,"はい"),COUNTIF($D17:$M17,"できていない"))</f>
        <v/>
      </c>
      <c r="O17" s="9">
        <f>IF($N17=0,"",IF($N17&gt;=2,"委員会で優先検討","委員会で検討"))</f>
        <v/>
      </c>
    </row>
    <row r="18" ht="30" customHeight="1">
      <c r="A18" s="21" t="n">
        <v>14</v>
      </c>
      <c r="B18" s="22" t="inlineStr">
        <is>
          <t>逆</t>
        </is>
      </c>
      <c r="C18" s="12" t="inlineStr">
        <is>
          <t>活動の切り替えのために、大きな声で何度も呼びかけることがある</t>
        </is>
      </c>
      <c r="D18" s="30" t="inlineStr">
        <is>
          <t>いいえ</t>
        </is>
      </c>
      <c r="E18" s="30" t="inlineStr">
        <is>
          <t>いいえ</t>
        </is>
      </c>
      <c r="F18" s="30" t="inlineStr">
        <is>
          <t>はい</t>
        </is>
      </c>
      <c r="G18" s="30" t="inlineStr">
        <is>
          <t>いいえ</t>
        </is>
      </c>
      <c r="H18" s="30" t="inlineStr">
        <is>
          <t>いいえ</t>
        </is>
      </c>
      <c r="I18" s="30" t="inlineStr">
        <is>
          <t>いいえ</t>
        </is>
      </c>
      <c r="J18" s="30" t="n"/>
      <c r="K18" s="30" t="n"/>
      <c r="L18" s="30" t="n"/>
      <c r="M18" s="30" t="n"/>
      <c r="N18" s="9">
        <f>IF($B18="逆",COUNTIF($D18:$M18,"はい"),COUNTIF($D18:$M18,"できていない"))</f>
        <v/>
      </c>
      <c r="O18" s="9">
        <f>IF($N18=0,"",IF($N18&gt;=2,"委員会で優先検討","委員会で検討"))</f>
        <v/>
      </c>
    </row>
    <row r="19" ht="30" customHeight="1">
      <c r="A19" s="21" t="n">
        <v>15</v>
      </c>
      <c r="B19" s="22" t="inlineStr">
        <is>
          <t>逆</t>
        </is>
      </c>
      <c r="C19" s="12" t="inlineStr">
        <is>
          <t>食事・おやつ・好きな活動を、言うことを聞かせる取引材料に使うことがある</t>
        </is>
      </c>
      <c r="D19" s="30" t="inlineStr">
        <is>
          <t>いいえ</t>
        </is>
      </c>
      <c r="E19" s="30" t="inlineStr">
        <is>
          <t>いいえ</t>
        </is>
      </c>
      <c r="F19" s="30" t="inlineStr">
        <is>
          <t>いいえ</t>
        </is>
      </c>
      <c r="G19" s="30" t="inlineStr">
        <is>
          <t>いいえ</t>
        </is>
      </c>
      <c r="H19" s="30" t="inlineStr">
        <is>
          <t>いいえ</t>
        </is>
      </c>
      <c r="I19" s="30" t="inlineStr">
        <is>
          <t>いいえ</t>
        </is>
      </c>
      <c r="J19" s="30" t="n"/>
      <c r="K19" s="30" t="n"/>
      <c r="L19" s="30" t="n"/>
      <c r="M19" s="30" t="n"/>
      <c r="N19" s="9">
        <f>IF($B19="逆",COUNTIF($D19:$M19,"はい"),COUNTIF($D19:$M19,"できていない"))</f>
        <v/>
      </c>
      <c r="O19" s="9">
        <f>IF($N19=0,"",IF($N19&gt;=2,"委員会で優先検討","委員会で検討"))</f>
        <v/>
      </c>
    </row>
    <row r="20" ht="30" customHeight="1">
      <c r="A20" s="21" t="n">
        <v>16</v>
      </c>
      <c r="B20" s="22" t="inlineStr">
        <is>
          <t>逆</t>
        </is>
      </c>
      <c r="C20" s="12" t="inlineStr">
        <is>
          <t>他の職員の言葉づかいや関わり方で気になることがあるが、言えていない</t>
        </is>
      </c>
      <c r="D20" s="30" t="inlineStr">
        <is>
          <t>いいえ</t>
        </is>
      </c>
      <c r="E20" s="30" t="inlineStr">
        <is>
          <t>いいえ</t>
        </is>
      </c>
      <c r="F20" s="30" t="inlineStr">
        <is>
          <t>いいえ</t>
        </is>
      </c>
      <c r="G20" s="30" t="inlineStr">
        <is>
          <t>いいえ</t>
        </is>
      </c>
      <c r="H20" s="30" t="inlineStr">
        <is>
          <t>いいえ</t>
        </is>
      </c>
      <c r="I20" s="30" t="inlineStr">
        <is>
          <t>いいえ</t>
        </is>
      </c>
      <c r="J20" s="30" t="n"/>
      <c r="K20" s="30" t="n"/>
      <c r="L20" s="30" t="n"/>
      <c r="M20" s="30" t="n"/>
      <c r="N20" s="9">
        <f>IF($B20="逆",COUNTIF($D20:$M20,"はい"),COUNTIF($D20:$M20,"できていない"))</f>
        <v/>
      </c>
      <c r="O20" s="9">
        <f>IF($N20=0,"",IF($N20&gt;=2,"委員会で優先検討","委員会で検討"))</f>
        <v/>
      </c>
    </row>
    <row r="21" ht="30" customHeight="1">
      <c r="A21" s="21" t="n">
        <v>17</v>
      </c>
      <c r="B21" s="22" t="inlineStr">
        <is>
          <t>逆</t>
        </is>
      </c>
      <c r="C21" s="12" t="inlineStr">
        <is>
          <t>忙しさのあまり、子どもの訴えを後回しにすることがある</t>
        </is>
      </c>
      <c r="D21" s="30" t="inlineStr">
        <is>
          <t>いいえ</t>
        </is>
      </c>
      <c r="E21" s="30" t="inlineStr">
        <is>
          <t>いいえ</t>
        </is>
      </c>
      <c r="F21" s="30" t="inlineStr">
        <is>
          <t>いいえ</t>
        </is>
      </c>
      <c r="G21" s="30" t="inlineStr">
        <is>
          <t>いいえ</t>
        </is>
      </c>
      <c r="H21" s="30" t="inlineStr">
        <is>
          <t>いいえ</t>
        </is>
      </c>
      <c r="I21" s="30" t="inlineStr">
        <is>
          <t>いいえ</t>
        </is>
      </c>
      <c r="J21" s="30" t="n"/>
      <c r="K21" s="30" t="n"/>
      <c r="L21" s="30" t="n"/>
      <c r="M21" s="30" t="n"/>
      <c r="N21" s="9">
        <f>IF($B21="逆",COUNTIF($D21:$M21,"はい"),COUNTIF($D21:$M21,"できていない"))</f>
        <v/>
      </c>
      <c r="O21" s="9">
        <f>IF($N21=0,"",IF($N21&gt;=2,"委員会で優先検討","委員会で検討"))</f>
        <v/>
      </c>
    </row>
    <row r="22" ht="30" customHeight="1">
      <c r="A22" s="21" t="n">
        <v>18</v>
      </c>
      <c r="B22" s="22" t="inlineStr">
        <is>
          <t>逆</t>
        </is>
      </c>
      <c r="C22" s="12" t="inlineStr">
        <is>
          <t>最近、子どもへの支援について悩みを抱え続けている</t>
        </is>
      </c>
      <c r="D22" s="30" t="inlineStr">
        <is>
          <t>はい</t>
        </is>
      </c>
      <c r="E22" s="30" t="inlineStr">
        <is>
          <t>いいえ</t>
        </is>
      </c>
      <c r="F22" s="30" t="inlineStr">
        <is>
          <t>はい</t>
        </is>
      </c>
      <c r="G22" s="30" t="inlineStr">
        <is>
          <t>はい</t>
        </is>
      </c>
      <c r="H22" s="30" t="inlineStr">
        <is>
          <t>いいえ</t>
        </is>
      </c>
      <c r="I22" s="30" t="inlineStr">
        <is>
          <t>いいえ</t>
        </is>
      </c>
      <c r="J22" s="30" t="n"/>
      <c r="K22" s="30" t="n"/>
      <c r="L22" s="30" t="n"/>
      <c r="M22" s="30" t="n"/>
      <c r="N22" s="9">
        <f>IF($B22="逆",COUNTIF($D22:$M22,"はい"),COUNTIF($D22:$M22,"できていない"))</f>
        <v/>
      </c>
      <c r="O22" s="9">
        <f>IF($N22=0,"",IF($N22&gt;=2,"委員会で優先検討","委員会で検討"))</f>
        <v/>
      </c>
    </row>
    <row r="23" ht="30" customHeight="1">
      <c r="A23" s="21" t="n">
        <v>19</v>
      </c>
      <c r="B23" s="22" t="inlineStr">
        <is>
          <t>逆</t>
        </is>
      </c>
      <c r="C23" s="12" t="inlineStr">
        <is>
          <t>職場で自分の対応を相談できる相手がいないと感じる</t>
        </is>
      </c>
      <c r="D23" s="30" t="inlineStr">
        <is>
          <t>いいえ</t>
        </is>
      </c>
      <c r="E23" s="30" t="inlineStr">
        <is>
          <t>いいえ</t>
        </is>
      </c>
      <c r="F23" s="30" t="inlineStr">
        <is>
          <t>いいえ</t>
        </is>
      </c>
      <c r="G23" s="30" t="inlineStr">
        <is>
          <t>いいえ</t>
        </is>
      </c>
      <c r="H23" s="30" t="inlineStr">
        <is>
          <t>いいえ</t>
        </is>
      </c>
      <c r="I23" s="30" t="inlineStr">
        <is>
          <t>いいえ</t>
        </is>
      </c>
      <c r="J23" s="30" t="n"/>
      <c r="K23" s="30" t="n"/>
      <c r="L23" s="30" t="n"/>
      <c r="M23" s="30" t="n"/>
      <c r="N23" s="9">
        <f>IF($B23="逆",COUNTIF($D23:$M23,"はい"),COUNTIF($D23:$M23,"できていない"))</f>
        <v/>
      </c>
      <c r="O23" s="9">
        <f>IF($N23=0,"",IF($N23&gt;=2,"委員会で優先検討","委員会で検討"))</f>
        <v/>
      </c>
    </row>
    <row r="24" ht="30" customHeight="1">
      <c r="A24" s="21" t="n">
        <v>20</v>
      </c>
      <c r="B24" s="22" t="inlineStr">
        <is>
          <t>逆</t>
        </is>
      </c>
      <c r="C24" s="12" t="inlineStr">
        <is>
          <t>「これくらいは仕方ない」と感じる場面が増えている</t>
        </is>
      </c>
      <c r="D24" s="30" t="inlineStr">
        <is>
          <t>いいえ</t>
        </is>
      </c>
      <c r="E24" s="30" t="inlineStr">
        <is>
          <t>いいえ</t>
        </is>
      </c>
      <c r="F24" s="30" t="inlineStr">
        <is>
          <t>いいえ</t>
        </is>
      </c>
      <c r="G24" s="30" t="inlineStr">
        <is>
          <t>いいえ</t>
        </is>
      </c>
      <c r="H24" s="30" t="inlineStr">
        <is>
          <t>いいえ</t>
        </is>
      </c>
      <c r="I24" s="30" t="inlineStr">
        <is>
          <t>いいえ</t>
        </is>
      </c>
      <c r="J24" s="30" t="n"/>
      <c r="K24" s="30" t="n"/>
      <c r="L24" s="30" t="n"/>
      <c r="M24" s="30" t="n"/>
      <c r="N24" s="9">
        <f>IF($B24="逆",COUNTIF($D24:$M24,"はい"),COUNTIF($D24:$M24,"できていない"))</f>
        <v/>
      </c>
      <c r="O24" s="9">
        <f>IF($N24=0,"",IF($N24&gt;=2,"委員会で優先検討","委員会で検討"))</f>
        <v/>
      </c>
    </row>
    <row r="25"/>
    <row r="26" ht="24" customHeight="1">
      <c r="A26" s="4" t="inlineStr">
        <is>
          <t>実施人数</t>
        </is>
      </c>
      <c r="B26" s="17" t="n"/>
      <c r="C26" s="10" t="n"/>
      <c r="D26" s="16">
        <f>COUNTA($D$4:$M$4)</f>
        <v/>
      </c>
      <c r="E26" s="17" t="n"/>
      <c r="F26" s="17" t="n"/>
      <c r="G26" s="17" t="n"/>
      <c r="H26" s="17" t="n"/>
      <c r="I26" s="17" t="n"/>
      <c r="J26" s="17" t="n"/>
      <c r="K26" s="17" t="n"/>
      <c r="L26" s="17" t="n"/>
      <c r="M26" s="17" t="n"/>
      <c r="N26" s="17" t="n"/>
      <c r="O26" s="10" t="n"/>
    </row>
    <row r="27" ht="24" customHeight="1">
      <c r="A27" s="4" t="inlineStr">
        <is>
          <t>実施率（%）</t>
        </is>
      </c>
      <c r="B27" s="17" t="n"/>
      <c r="C27" s="10" t="n"/>
      <c r="D27" s="33">
        <f>IF('記入例02_職員名簿'!$B$56=0,"",ROUND($D$26/'記入例02_職員名簿'!$B$56*100,1))</f>
        <v/>
      </c>
      <c r="E27" s="17" t="n"/>
      <c r="F27" s="17" t="n"/>
      <c r="G27" s="17" t="n"/>
      <c r="H27" s="17" t="n"/>
      <c r="I27" s="17" t="n"/>
      <c r="J27" s="17" t="n"/>
      <c r="K27" s="17" t="n"/>
      <c r="L27" s="17" t="n"/>
      <c r="M27" s="17" t="n"/>
      <c r="N27" s="17" t="n"/>
      <c r="O27" s="10" t="n"/>
    </row>
    <row r="28" ht="24" customHeight="1">
      <c r="A28" s="4" t="inlineStr">
        <is>
          <t>要対応の項目数（O列に表示された項目を委員会の議題にしてください）</t>
        </is>
      </c>
      <c r="B28" s="17" t="n"/>
      <c r="C28" s="10" t="n"/>
      <c r="D28" s="16">
        <f>COUNTIF($N$5:$N$24,"&gt;0")</f>
        <v/>
      </c>
      <c r="E28" s="17" t="n"/>
      <c r="F28" s="17" t="n"/>
      <c r="G28" s="17" t="n"/>
      <c r="H28" s="17" t="n"/>
      <c r="I28" s="17" t="n"/>
      <c r="J28" s="17" t="n"/>
      <c r="K28" s="17" t="n"/>
      <c r="L28" s="17" t="n"/>
      <c r="M28" s="17" t="n"/>
      <c r="N28" s="17" t="n"/>
      <c r="O28" s="10" t="n"/>
    </row>
    <row r="29"/>
    <row r="30">
      <c r="A30" s="19" t="inlineStr">
        <is>
          <t>※ 集計結果はチェックして終わりにせず、虐待防止委員会の議題②（チェックとモニタリング）にあげ、対応を議事録に残してください。</t>
        </is>
      </c>
    </row>
  </sheetData>
  <mergeCells count="10">
    <mergeCell ref="A28:C28"/>
    <mergeCell ref="A2:O2"/>
    <mergeCell ref="D28:O28"/>
    <mergeCell ref="D27:O27"/>
    <mergeCell ref="A1:O1"/>
    <mergeCell ref="A27:C27"/>
    <mergeCell ref="D26:O26"/>
    <mergeCell ref="A26:C26"/>
    <mergeCell ref="A3:O3"/>
    <mergeCell ref="A30:O30"/>
  </mergeCells>
  <dataValidations count="20">
    <dataValidation sqref="D5:M5" showDropDown="0" showInputMessage="0" showErrorMessage="0" allowBlank="1" type="list">
      <formula1>"できている,できていない"</formula1>
    </dataValidation>
    <dataValidation sqref="D6:M6" showDropDown="0" showInputMessage="0" showErrorMessage="0" allowBlank="1" type="list">
      <formula1>"できている,できていない"</formula1>
    </dataValidation>
    <dataValidation sqref="D7:M7" showDropDown="0" showInputMessage="0" showErrorMessage="0" allowBlank="1" type="list">
      <formula1>"できている,できていない"</formula1>
    </dataValidation>
    <dataValidation sqref="D8:M8" showDropDown="0" showInputMessage="0" showErrorMessage="0" allowBlank="1" type="list">
      <formula1>"できている,できていない"</formula1>
    </dataValidation>
    <dataValidation sqref="D9:M9" showDropDown="0" showInputMessage="0" showErrorMessage="0" allowBlank="1" type="list">
      <formula1>"できている,できていない"</formula1>
    </dataValidation>
    <dataValidation sqref="D10:M10" showDropDown="0" showInputMessage="0" showErrorMessage="0" allowBlank="1" type="list">
      <formula1>"できている,できていない"</formula1>
    </dataValidation>
    <dataValidation sqref="D11:M11" showDropDown="0" showInputMessage="0" showErrorMessage="0" allowBlank="1" type="list">
      <formula1>"できている,できていない"</formula1>
    </dataValidation>
    <dataValidation sqref="D12:M12" showDropDown="0" showInputMessage="0" showErrorMessage="0" allowBlank="1" type="list">
      <formula1>"できている,できていない"</formula1>
    </dataValidation>
    <dataValidation sqref="D13:M13" showDropDown="0" showInputMessage="0" showErrorMessage="0" allowBlank="1" type="list">
      <formula1>"できている,できていない"</formula1>
    </dataValidation>
    <dataValidation sqref="D14:M14" showDropDown="0" showInputMessage="0" showErrorMessage="0" allowBlank="1" type="list">
      <formula1>"できている,できていない"</formula1>
    </dataValidation>
    <dataValidation sqref="D15:M15" showDropDown="0" showInputMessage="0" showErrorMessage="0" allowBlank="1" type="list">
      <formula1>"はい,いいえ"</formula1>
    </dataValidation>
    <dataValidation sqref="D16:M16" showDropDown="0" showInputMessage="0" showErrorMessage="0" allowBlank="1" type="list">
      <formula1>"はい,いいえ"</formula1>
    </dataValidation>
    <dataValidation sqref="D17:M17" showDropDown="0" showInputMessage="0" showErrorMessage="0" allowBlank="1" type="list">
      <formula1>"はい,いいえ"</formula1>
    </dataValidation>
    <dataValidation sqref="D18:M18" showDropDown="0" showInputMessage="0" showErrorMessage="0" allowBlank="1" type="list">
      <formula1>"はい,いいえ"</formula1>
    </dataValidation>
    <dataValidation sqref="D19:M19" showDropDown="0" showInputMessage="0" showErrorMessage="0" allowBlank="1" type="list">
      <formula1>"はい,いいえ"</formula1>
    </dataValidation>
    <dataValidation sqref="D20:M20" showDropDown="0" showInputMessage="0" showErrorMessage="0" allowBlank="1" type="list">
      <formula1>"はい,いいえ"</formula1>
    </dataValidation>
    <dataValidation sqref="D21:M21" showDropDown="0" showInputMessage="0" showErrorMessage="0" allowBlank="1" type="list">
      <formula1>"はい,いいえ"</formula1>
    </dataValidation>
    <dataValidation sqref="D22:M22" showDropDown="0" showInputMessage="0" showErrorMessage="0" allowBlank="1" type="list">
      <formula1>"はい,いいえ"</formula1>
    </dataValidation>
    <dataValidation sqref="D23:M23" showDropDown="0" showInputMessage="0" showErrorMessage="0" allowBlank="1" type="list">
      <formula1>"はい,いいえ"</formula1>
    </dataValidation>
    <dataValidation sqref="D24:M24" showDropDown="0" showInputMessage="0" showErrorMessage="0" allowBlank="1" type="list">
      <formula1>"はい,いいえ"</formula1>
    </dataValidation>
  </dataValidations>
  <pageMargins left="0.4" right="0.4" top="0.5" bottom="0.5" header="0.5" footer="0.5"/>
  <pageSetup orientation="landscape" paperSize="9" fitToHeight="0" fitToWidth="1"/>
</worksheet>
</file>

<file path=xl/worksheets/sheet27.xml><?xml version="1.0" encoding="utf-8"?>
<worksheet xmlns="http://schemas.openxmlformats.org/spreadsheetml/2006/main">
  <sheetPr>
    <tabColor rgb="00F2A65A"/>
    <outlinePr summaryBelow="1" summaryRight="1"/>
    <pageSetUpPr fitToPage="1"/>
  </sheetPr>
  <dimension ref="A1:I18"/>
  <sheetViews>
    <sheetView showGridLines="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46" customWidth="1" min="2" max="2"/>
    <col width="12" customWidth="1" min="3" max="3"/>
    <col width="40" customWidth="1" min="4" max="4"/>
    <col width="36" customWidth="1" min="5" max="5"/>
    <col width="10" customWidth="1" min="6" max="6"/>
    <col width="12" customWidth="1" min="7" max="7"/>
    <col width="12" customWidth="1" min="8" max="8"/>
    <col width="14" customWidth="1" min="9" max="9"/>
  </cols>
  <sheetData>
    <row r="1" ht="22" customHeight="1">
      <c r="A1" s="1" t="inlineStr">
        <is>
          <t>07_労働環境・条件チェックシート（様式6）（記入例）</t>
        </is>
      </c>
    </row>
    <row r="2" ht="26" customHeight="1">
      <c r="A2" s="2" t="inlineStr">
        <is>
          <t>虐待が起こりやすい職場環境の確認は、虐待防止委員会の役割イ（チェックとモニタリング）に含まれます（解釈通知 第三の3の(35)①）。</t>
        </is>
      </c>
    </row>
    <row r="3" ht="30" customHeight="1">
      <c r="A3" s="3" t="inlineStr">
        <is>
          <t>No</t>
        </is>
      </c>
      <c r="B3" s="3" t="inlineStr">
        <is>
          <t>確認項目</t>
        </is>
      </c>
      <c r="C3" s="3" t="inlineStr">
        <is>
          <t>判定</t>
        </is>
      </c>
      <c r="D3" s="3" t="inlineStr">
        <is>
          <t>具体的な状況</t>
        </is>
      </c>
      <c r="E3" s="3" t="inlineStr">
        <is>
          <t>改善策</t>
        </is>
      </c>
      <c r="F3" s="3" t="inlineStr">
        <is>
          <t>担当</t>
        </is>
      </c>
      <c r="G3" s="3" t="inlineStr">
        <is>
          <t>期限</t>
        </is>
      </c>
      <c r="H3" s="3" t="inlineStr">
        <is>
          <t>完了日</t>
        </is>
      </c>
      <c r="I3" s="3" t="inlineStr">
        <is>
          <t>状態</t>
        </is>
      </c>
    </row>
    <row r="4" ht="30" customHeight="1">
      <c r="A4" s="21" t="n">
        <v>1</v>
      </c>
      <c r="B4" s="12" t="inlineStr">
        <is>
          <t>時間外労働の時間を把握し、特定の職員に偏っていないか確認している</t>
        </is>
      </c>
      <c r="C4" s="28" t="inlineStr">
        <is>
          <t>改善不要</t>
        </is>
      </c>
      <c r="D4" s="28" t="n"/>
      <c r="E4" s="28" t="n"/>
      <c r="F4" s="28" t="n"/>
      <c r="G4" s="35" t="n"/>
      <c r="H4" s="35" t="n"/>
      <c r="I4" s="6">
        <f>IF($C4&lt;&gt;"改善必要","",IF($H4&lt;&gt;"","完了",IF($G4="","期限未設定",IF($G4&lt;TODAY(),"期限超過","対応中"))))</f>
        <v/>
      </c>
    </row>
    <row r="5" ht="30" customHeight="1">
      <c r="A5" s="21" t="n">
        <v>2</v>
      </c>
      <c r="B5" s="12" t="inlineStr">
        <is>
          <t>休日出勤が常態化していない</t>
        </is>
      </c>
      <c r="C5" s="28" t="inlineStr">
        <is>
          <t>改善不要</t>
        </is>
      </c>
      <c r="D5" s="28" t="n"/>
      <c r="E5" s="28" t="n"/>
      <c r="F5" s="28" t="n"/>
      <c r="G5" s="35" t="n"/>
      <c r="H5" s="35" t="n"/>
      <c r="I5" s="6">
        <f>IF($C5&lt;&gt;"改善必要","",IF($H5&lt;&gt;"","完了",IF($G5="","期限未設定",IF($G5&lt;TODAY(),"期限超過","対応中"))))</f>
        <v/>
      </c>
    </row>
    <row r="6" ht="30" customHeight="1">
      <c r="A6" s="21" t="n">
        <v>3</v>
      </c>
      <c r="B6" s="12" t="inlineStr">
        <is>
          <t>休憩時間を実際に取得でき、休憩できる場所がある</t>
        </is>
      </c>
      <c r="C6" s="28" t="inlineStr">
        <is>
          <t>改善不要</t>
        </is>
      </c>
      <c r="D6" s="28" t="n"/>
      <c r="E6" s="28" t="n"/>
      <c r="F6" s="28" t="n"/>
      <c r="G6" s="35" t="n"/>
      <c r="H6" s="35" t="n"/>
      <c r="I6" s="6">
        <f>IF($C6&lt;&gt;"改善必要","",IF($H6&lt;&gt;"","完了",IF($G6="","期限未設定",IF($G6&lt;TODAY(),"期限超過","対応中"))))</f>
        <v/>
      </c>
    </row>
    <row r="7" ht="30" customHeight="1">
      <c r="A7" s="21" t="n">
        <v>4</v>
      </c>
      <c r="B7" s="12" t="inlineStr">
        <is>
          <t>年次有給休暇が付与され、取得できている</t>
        </is>
      </c>
      <c r="C7" s="28" t="inlineStr">
        <is>
          <t>改善不要</t>
        </is>
      </c>
      <c r="D7" s="28" t="n"/>
      <c r="E7" s="28" t="n"/>
      <c r="F7" s="28" t="n"/>
      <c r="G7" s="35" t="n"/>
      <c r="H7" s="35" t="n"/>
      <c r="I7" s="6">
        <f>IF($C7&lt;&gt;"改善必要","",IF($H7&lt;&gt;"","完了",IF($G7="","期限未設定",IF($G7&lt;TODAY(),"期限超過","対応中"))))</f>
        <v/>
      </c>
    </row>
    <row r="8" ht="30" customHeight="1">
      <c r="A8" s="21" t="n">
        <v>5</v>
      </c>
      <c r="B8" s="12" t="inlineStr">
        <is>
          <t>勤務終了から次の勤務開始まで十分な間隔がある（勤務間インターバル）</t>
        </is>
      </c>
      <c r="C8" s="28" t="inlineStr">
        <is>
          <t>改善必要</t>
        </is>
      </c>
      <c r="D8" s="28" t="inlineStr">
        <is>
          <t>送迎当番と早番が同じ職員に続き、退勤から次の出勤まで11時間を切る週がある</t>
        </is>
      </c>
      <c r="E8" s="28" t="inlineStr">
        <is>
          <t>送迎の担当を固定から輪番に変更する</t>
        </is>
      </c>
      <c r="F8" s="28" t="inlineStr">
        <is>
          <t>職員A</t>
        </is>
      </c>
      <c r="G8" s="35" t="n">
        <v>46234</v>
      </c>
      <c r="H8" s="35" t="n">
        <v>46231</v>
      </c>
      <c r="I8" s="6">
        <f>IF($C8&lt;&gt;"改善必要","",IF($H8&lt;&gt;"","完了",IF($G8="","期限未設定",IF($G8&lt;TODAY(),"期限超過","対応中"))))</f>
        <v/>
      </c>
    </row>
    <row r="9" ht="30" customHeight="1">
      <c r="A9" s="21" t="n">
        <v>6</v>
      </c>
      <c r="B9" s="12" t="inlineStr">
        <is>
          <t>上司や同僚に相談でき、助けを求められる</t>
        </is>
      </c>
      <c r="C9" s="28" t="inlineStr">
        <is>
          <t>改善不要</t>
        </is>
      </c>
      <c r="D9" s="28" t="n"/>
      <c r="E9" s="28" t="n"/>
      <c r="F9" s="28" t="n"/>
      <c r="G9" s="35" t="n"/>
      <c r="H9" s="35" t="n"/>
      <c r="I9" s="6">
        <f>IF($C9&lt;&gt;"改善必要","",IF($H9&lt;&gt;"","完了",IF($G9="","期限未設定",IF($G9&lt;TODAY(),"期限超過","対応中"))))</f>
        <v/>
      </c>
    </row>
    <row r="10" ht="30" customHeight="1">
      <c r="A10" s="21" t="n">
        <v>7</v>
      </c>
      <c r="B10" s="12" t="inlineStr">
        <is>
          <t>人員配置に対して業務量が過大になっていない</t>
        </is>
      </c>
      <c r="C10" s="28" t="inlineStr">
        <is>
          <t>改善必要</t>
        </is>
      </c>
      <c r="D10" s="28" t="inlineStr">
        <is>
          <t>児発と放デイの切り替え時間帯に記録業務が集中し、特定の職員に偏っている</t>
        </is>
      </c>
      <c r="E10" s="28" t="inlineStr">
        <is>
          <t>記録は当日中に分担して入力する運用に変更</t>
        </is>
      </c>
      <c r="F10" s="28" t="inlineStr">
        <is>
          <t>職員B</t>
        </is>
      </c>
      <c r="G10" s="35" t="n">
        <v>46234</v>
      </c>
      <c r="H10" s="35" t="n">
        <v>46233</v>
      </c>
      <c r="I10" s="6">
        <f>IF($C10&lt;&gt;"改善必要","",IF($H10&lt;&gt;"","完了",IF($G10="","期限未設定",IF($G10&lt;TODAY(),"期限超過","対応中"))))</f>
        <v/>
      </c>
    </row>
    <row r="11" ht="30" customHeight="1">
      <c r="A11" s="21" t="n">
        <v>8</v>
      </c>
      <c r="B11" s="12" t="inlineStr">
        <is>
          <t>職員の経験や力量に見合った業務配分になっている</t>
        </is>
      </c>
      <c r="C11" s="28" t="inlineStr">
        <is>
          <t>改善不要</t>
        </is>
      </c>
      <c r="D11" s="28" t="n"/>
      <c r="E11" s="28" t="n"/>
      <c r="F11" s="28" t="n"/>
      <c r="G11" s="35" t="n"/>
      <c r="H11" s="35" t="n"/>
      <c r="I11" s="6">
        <f>IF($C11&lt;&gt;"改善必要","",IF($H11&lt;&gt;"","完了",IF($G11="","期限未設定",IF($G11&lt;TODAY(),"期限超過","対応中"))))</f>
        <v/>
      </c>
    </row>
    <row r="12" ht="30" customHeight="1">
      <c r="A12" s="21" t="n">
        <v>9</v>
      </c>
      <c r="B12" s="12" t="inlineStr">
        <is>
          <t>指示命令系統が明確で、誰の指示に従うか迷わない</t>
        </is>
      </c>
      <c r="C12" s="28" t="inlineStr">
        <is>
          <t>改善不要</t>
        </is>
      </c>
      <c r="D12" s="28" t="n"/>
      <c r="E12" s="28" t="n"/>
      <c r="F12" s="28" t="n"/>
      <c r="G12" s="35" t="n"/>
      <c r="H12" s="35" t="n"/>
      <c r="I12" s="6">
        <f>IF($C12&lt;&gt;"改善必要","",IF($H12&lt;&gt;"","完了",IF($G12="","期限未設定",IF($G12&lt;TODAY(),"期限超過","対応中"))))</f>
        <v/>
      </c>
    </row>
    <row r="13" ht="30" customHeight="1">
      <c r="A13" s="21" t="n">
        <v>10</v>
      </c>
      <c r="B13" s="12" t="inlineStr">
        <is>
          <t>業務内容や事業所の方針が職員に説明されている</t>
        </is>
      </c>
      <c r="C13" s="28" t="inlineStr">
        <is>
          <t>改善不要</t>
        </is>
      </c>
      <c r="D13" s="28" t="n"/>
      <c r="E13" s="28" t="n"/>
      <c r="F13" s="28" t="n"/>
      <c r="G13" s="35" t="n"/>
      <c r="H13" s="35" t="n"/>
      <c r="I13" s="6">
        <f>IF($C13&lt;&gt;"改善必要","",IF($H13&lt;&gt;"","完了",IF($G13="","期限未設定",IF($G13&lt;TODAY(),"期限超過","対応中"))))</f>
        <v/>
      </c>
    </row>
    <row r="14" ht="30" customHeight="1">
      <c r="A14" s="21" t="n">
        <v>11</v>
      </c>
      <c r="B14" s="12" t="inlineStr">
        <is>
          <t>支援がうまくいかないときに、個人の責任にされない</t>
        </is>
      </c>
      <c r="C14" s="28" t="inlineStr">
        <is>
          <t>改善不要</t>
        </is>
      </c>
      <c r="D14" s="28" t="n"/>
      <c r="E14" s="28" t="n"/>
      <c r="F14" s="28" t="n"/>
      <c r="G14" s="35" t="n"/>
      <c r="H14" s="35" t="n"/>
      <c r="I14" s="6">
        <f>IF($C14&lt;&gt;"改善必要","",IF($H14&lt;&gt;"","完了",IF($G14="","期限未設定",IF($G14&lt;TODAY(),"期限超過","対応中"))))</f>
        <v/>
      </c>
    </row>
    <row r="15"/>
    <row r="16">
      <c r="A16" s="4" t="inlineStr">
        <is>
          <t>改善必要 件数</t>
        </is>
      </c>
      <c r="B16" s="10" t="n"/>
      <c r="C16" s="16">
        <f>COUNTIF($C$4:$C$14,"改善必要")</f>
        <v/>
      </c>
    </row>
    <row r="17">
      <c r="A17" s="4" t="inlineStr">
        <is>
          <t>未完了 件数</t>
        </is>
      </c>
      <c r="B17" s="10" t="n"/>
      <c r="C17" s="16">
        <f>COUNTIFS($C$4:$C$14,"改善必要",$H$4:$H$14,"")</f>
        <v/>
      </c>
    </row>
    <row r="18">
      <c r="A18" s="4" t="inlineStr">
        <is>
          <t>期限超過 件数</t>
        </is>
      </c>
      <c r="B18" s="10" t="n"/>
      <c r="C18" s="16">
        <f>COUNTIF($I$4:$I$14,"期限超過")</f>
        <v/>
      </c>
    </row>
  </sheetData>
  <mergeCells count="5">
    <mergeCell ref="A16:B16"/>
    <mergeCell ref="A2:I2"/>
    <mergeCell ref="A1:I1"/>
    <mergeCell ref="A17:B17"/>
    <mergeCell ref="A18:B18"/>
  </mergeCells>
  <dataValidations count="1">
    <dataValidation sqref="C4:C14" showDropDown="0" showInputMessage="0" showErrorMessage="0" allowBlank="1" type="list">
      <formula1>"改善不要,改善必要"</formula1>
    </dataValidation>
  </dataValidations>
  <pageMargins left="0.4" right="0.4" top="0.5" bottom="0.5" header="0.5" footer="0.5"/>
  <pageSetup orientation="landscape" paperSize="9" fitToHeight="1" fitToWidth="1"/>
</worksheet>
</file>

<file path=xl/worksheets/sheet28.xml><?xml version="1.0" encoding="utf-8"?>
<worksheet xmlns="http://schemas.openxmlformats.org/spreadsheetml/2006/main">
  <sheetPr>
    <tabColor rgb="00F2A65A"/>
    <outlinePr summaryBelow="1" summaryRight="1"/>
    <pageSetUpPr fitToPage="1"/>
  </sheetPr>
  <dimension ref="A1:P35"/>
  <sheetViews>
    <sheetView showGridLines="0" workbookViewId="0">
      <pane xSplit="1" ySplit="3" topLeftCell="B4"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18" customWidth="1" min="2" max="2"/>
    <col width="12" customWidth="1" min="3" max="3"/>
    <col width="14" customWidth="1" min="4" max="4"/>
    <col width="22" customWidth="1" min="5" max="5"/>
    <col width="12" customWidth="1" min="6" max="6"/>
    <col width="42" customWidth="1" min="7" max="7"/>
    <col width="32" customWidth="1" min="8" max="8"/>
    <col width="20" customWidth="1" min="9" max="9"/>
    <col width="32" customWidth="1" min="10" max="10"/>
    <col width="24" customWidth="1" min="11" max="11"/>
    <col width="12" customWidth="1" min="12" max="12"/>
    <col width="14" customWidth="1" min="13" max="13"/>
    <col width="36" customWidth="1" min="14" max="14"/>
    <col width="12" customWidth="1" min="15" max="15"/>
    <col width="16" customWidth="1" min="16" max="16"/>
  </cols>
  <sheetData>
    <row r="1" ht="22" customHeight="1">
      <c r="A1" s="1" t="inlineStr">
        <is>
          <t>08_不適切な対応・ヒヤリハット報告書（様式8）（記入例）</t>
        </is>
      </c>
    </row>
    <row r="2" ht="26" customHeight="1">
      <c r="A2" s="2" t="inlineStr">
        <is>
          <t>この様式は職員を罰するためのものではありません。起きたことを事実だけ書き、委員会で背景と再発防止を検討するために使います。虐待を受けたと思われる障害者を発見した者は、速やかに市町村に通報しなければなりません（障害者虐待防止法第16条第1項）。児童虐待を受けたと思われる児童を発見した者は、速やかに市町村・福祉事務所・児童相談所に通告しなければなりません（児童福祉法第25条／児童虐待の防止等に関する法律第6条第1項）。通報・通告を理由とする解雇その他不利益な取扱いは禁止されています（障害者虐待防止法第16条第4項）。</t>
        </is>
      </c>
    </row>
    <row r="3" ht="44" customHeight="1">
      <c r="A3" s="3" t="inlineStr">
        <is>
          <t>受付No</t>
        </is>
      </c>
      <c r="B3" s="3" t="inlineStr">
        <is>
          <t>発生日時</t>
        </is>
      </c>
      <c r="C3" s="3" t="inlineStr">
        <is>
          <t>報告日</t>
        </is>
      </c>
      <c r="D3" s="3" t="inlineStr">
        <is>
          <t>報告者</t>
        </is>
      </c>
      <c r="E3" s="3" t="inlineStr">
        <is>
          <t>場面</t>
        </is>
      </c>
      <c r="F3" s="3" t="inlineStr">
        <is>
          <t>対象児（イニシャル）</t>
        </is>
      </c>
      <c r="G3" s="3" t="inlineStr">
        <is>
          <t>起きたこと（事実のみ）</t>
        </is>
      </c>
      <c r="H3" s="3" t="inlineStr">
        <is>
          <t>背景・要因</t>
        </is>
      </c>
      <c r="I3" s="3" t="inlineStr">
        <is>
          <t>5類型該当性</t>
        </is>
      </c>
      <c r="J3" s="3" t="inlineStr">
        <is>
          <t>身体拘束3要件（切迫性／非代替性／一時性）</t>
        </is>
      </c>
      <c r="K3" s="3" t="inlineStr">
        <is>
          <t>通報要否（自動）</t>
        </is>
      </c>
      <c r="L3" s="3" t="inlineStr">
        <is>
          <t>通報・通告日</t>
        </is>
      </c>
      <c r="M3" s="3" t="inlineStr">
        <is>
          <t>委員会検証日</t>
        </is>
      </c>
      <c r="N3" s="3" t="inlineStr">
        <is>
          <t>再発防止策</t>
        </is>
      </c>
      <c r="O3" s="3" t="inlineStr">
        <is>
          <t>効果検証日</t>
        </is>
      </c>
      <c r="P3" s="3" t="inlineStr">
        <is>
          <t>状態（自動）</t>
        </is>
      </c>
    </row>
    <row r="4" ht="46" customHeight="1">
      <c r="A4" s="28" t="inlineStr">
        <is>
          <t>2026-001</t>
        </is>
      </c>
      <c r="B4" s="28" t="inlineStr">
        <is>
          <t>令和8年6月3日 17:10</t>
        </is>
      </c>
      <c r="C4" s="35" t="n">
        <v>46176</v>
      </c>
      <c r="D4" s="28" t="inlineStr">
        <is>
          <t>職員F</t>
        </is>
      </c>
      <c r="E4" s="28" t="inlineStr">
        <is>
          <t>送迎（降車時）</t>
        </is>
      </c>
      <c r="F4" s="28" t="inlineStr">
        <is>
          <t>児A</t>
        </is>
      </c>
      <c r="G4" s="28" t="inlineStr">
        <is>
          <t>降車を渋った児に対し、職員が車外から大きな声で3回呼びかけた</t>
        </is>
      </c>
      <c r="H4" s="28" t="inlineStr">
        <is>
          <t>帰着時刻が押しており、次便の出発時刻に追われていた</t>
        </is>
      </c>
      <c r="I4" s="28" t="inlineStr">
        <is>
          <t>該当なし（不適切な対応）</t>
        </is>
      </c>
      <c r="J4" s="28" t="inlineStr">
        <is>
          <t>身体拘束に該当する行為なし</t>
        </is>
      </c>
      <c r="K4" s="9">
        <f>IF($I4="","",IF($I4="養護者（保護者）による虐待の疑い","市町村・児童相談所へ通告（児童福祉法第25条／児童虐待防止法第6条）",IF($I4="該当なし（不適切な対応）","委員会で検証（通報不要）",IF($I4="該当なし","委員会で検証（通報不要）","市町村へ通報（障害者虐待防止法第16条）"))))</f>
        <v/>
      </c>
      <c r="L4" s="35" t="n"/>
      <c r="M4" s="35" t="n">
        <v>46191</v>
      </c>
      <c r="N4" s="28" t="inlineStr">
        <is>
          <t>降車前の見通し提示カードを導入し、到着1分前に予告する</t>
        </is>
      </c>
      <c r="O4" s="35" t="n"/>
      <c r="P4" s="9">
        <f>IF($A4="","",IF($O4&lt;&gt;"","検証完了",IF($M4&lt;&gt;"","再発防止策 実施中","委員会未検証")))</f>
        <v/>
      </c>
    </row>
    <row r="5" ht="46" customHeight="1">
      <c r="A5" s="28" t="inlineStr">
        <is>
          <t>2026-002</t>
        </is>
      </c>
      <c r="B5" s="28" t="inlineStr">
        <is>
          <t>令和8年6月10日 15:20</t>
        </is>
      </c>
      <c r="C5" s="35" t="n">
        <v>46183</v>
      </c>
      <c r="D5" s="28" t="inlineStr">
        <is>
          <t>職員C</t>
        </is>
      </c>
      <c r="E5" s="28" t="inlineStr">
        <is>
          <t>活動の切り替え（自由遊び→帰りの会）</t>
        </is>
      </c>
      <c r="F5" s="28" t="inlineStr">
        <is>
          <t>児B</t>
        </is>
      </c>
      <c r="G5" s="28" t="inlineStr">
        <is>
          <t>帰りの会に移動するよう促したが応じなかったため、職員が右手首を握って立ち上がらせ、5メートル歩かせた</t>
        </is>
      </c>
      <c r="H5" s="28" t="inlineStr">
        <is>
          <t>帰りの会の開始時刻に追われていた。前日から睡眠不足との連絡帳記載あり</t>
        </is>
      </c>
      <c r="I5" s="28" t="inlineStr">
        <is>
          <t>該当なし（不適切な対応）</t>
        </is>
      </c>
      <c r="J5" s="28" t="inlineStr">
        <is>
          <t>切迫性・非代替性・一時性のいずれも満たさない。身体拘束としても不適切と整理</t>
        </is>
      </c>
      <c r="K5" s="9">
        <f>IF($I5="","",IF($I5="養護者（保護者）による虐待の疑い","市町村・児童相談所へ通告（児童福祉法第25条／児童虐待防止法第6条）",IF($I5="該当なし（不適切な対応）","委員会で検証（通報不要）",IF($I5="該当なし","委員会で検証（通報不要）","市町村へ通報（障害者虐待防止法第16条）"))))</f>
        <v/>
      </c>
      <c r="L5" s="35" t="n"/>
      <c r="M5" s="35" t="n">
        <v>46191</v>
      </c>
      <c r="N5" s="28" t="inlineStr">
        <is>
          <t>切り替え支援の手順書を作成し、開始5分前の予告を定着させる</t>
        </is>
      </c>
      <c r="O5" s="35" t="n"/>
      <c r="P5" s="9">
        <f>IF($A5="","",IF($O5&lt;&gt;"","検証完了",IF($M5&lt;&gt;"","再発防止策 実施中","委員会未検証")))</f>
        <v/>
      </c>
    </row>
    <row r="6" ht="46" customHeight="1">
      <c r="A6" s="28" t="n"/>
      <c r="B6" s="28" t="n"/>
      <c r="C6" s="35" t="n"/>
      <c r="D6" s="28" t="n"/>
      <c r="E6" s="28" t="n"/>
      <c r="F6" s="28" t="n"/>
      <c r="G6" s="28" t="n"/>
      <c r="H6" s="28" t="n"/>
      <c r="I6" s="28" t="n"/>
      <c r="J6" s="28" t="n"/>
      <c r="K6" s="9">
        <f>IF($I6="","",IF($I6="養護者（保護者）による虐待の疑い","市町村・児童相談所へ通告（児童福祉法第25条／児童虐待防止法第6条）",IF($I6="該当なし（不適切な対応）","委員会で検証（通報不要）",IF($I6="該当なし","委員会で検証（通報不要）","市町村へ通報（障害者虐待防止法第16条）"))))</f>
        <v/>
      </c>
      <c r="L6" s="35" t="n"/>
      <c r="M6" s="35" t="n"/>
      <c r="N6" s="28" t="n"/>
      <c r="O6" s="35" t="n"/>
      <c r="P6" s="9">
        <f>IF($A6="","",IF($O6&lt;&gt;"","検証完了",IF($M6&lt;&gt;"","再発防止策 実施中","委員会未検証")))</f>
        <v/>
      </c>
    </row>
    <row r="7" ht="46" customHeight="1">
      <c r="A7" s="28" t="n"/>
      <c r="B7" s="28" t="n"/>
      <c r="C7" s="35" t="n"/>
      <c r="D7" s="28" t="n"/>
      <c r="E7" s="28" t="n"/>
      <c r="F7" s="28" t="n"/>
      <c r="G7" s="28" t="n"/>
      <c r="H7" s="28" t="n"/>
      <c r="I7" s="28" t="n"/>
      <c r="J7" s="28" t="n"/>
      <c r="K7" s="9">
        <f>IF($I7="","",IF($I7="養護者（保護者）による虐待の疑い","市町村・児童相談所へ通告（児童福祉法第25条／児童虐待防止法第6条）",IF($I7="該当なし（不適切な対応）","委員会で検証（通報不要）",IF($I7="該当なし","委員会で検証（通報不要）","市町村へ通報（障害者虐待防止法第16条）"))))</f>
        <v/>
      </c>
      <c r="L7" s="35" t="n"/>
      <c r="M7" s="35" t="n"/>
      <c r="N7" s="28" t="n"/>
      <c r="O7" s="35" t="n"/>
      <c r="P7" s="9">
        <f>IF($A7="","",IF($O7&lt;&gt;"","検証完了",IF($M7&lt;&gt;"","再発防止策 実施中","委員会未検証")))</f>
        <v/>
      </c>
    </row>
    <row r="8" ht="46" customHeight="1">
      <c r="A8" s="28" t="n"/>
      <c r="B8" s="28" t="n"/>
      <c r="C8" s="35" t="n"/>
      <c r="D8" s="28" t="n"/>
      <c r="E8" s="28" t="n"/>
      <c r="F8" s="28" t="n"/>
      <c r="G8" s="28" t="n"/>
      <c r="H8" s="28" t="n"/>
      <c r="I8" s="28" t="n"/>
      <c r="J8" s="28" t="n"/>
      <c r="K8" s="9">
        <f>IF($I8="","",IF($I8="養護者（保護者）による虐待の疑い","市町村・児童相談所へ通告（児童福祉法第25条／児童虐待防止法第6条）",IF($I8="該当なし（不適切な対応）","委員会で検証（通報不要）",IF($I8="該当なし","委員会で検証（通報不要）","市町村へ通報（障害者虐待防止法第16条）"))))</f>
        <v/>
      </c>
      <c r="L8" s="35" t="n"/>
      <c r="M8" s="35" t="n"/>
      <c r="N8" s="28" t="n"/>
      <c r="O8" s="35" t="n"/>
      <c r="P8" s="9">
        <f>IF($A8="","",IF($O8&lt;&gt;"","検証完了",IF($M8&lt;&gt;"","再発防止策 実施中","委員会未検証")))</f>
        <v/>
      </c>
    </row>
    <row r="9" ht="46" customHeight="1">
      <c r="A9" s="28" t="n"/>
      <c r="B9" s="28" t="n"/>
      <c r="C9" s="35" t="n"/>
      <c r="D9" s="28" t="n"/>
      <c r="E9" s="28" t="n"/>
      <c r="F9" s="28" t="n"/>
      <c r="G9" s="28" t="n"/>
      <c r="H9" s="28" t="n"/>
      <c r="I9" s="28" t="n"/>
      <c r="J9" s="28" t="n"/>
      <c r="K9" s="9">
        <f>IF($I9="","",IF($I9="養護者（保護者）による虐待の疑い","市町村・児童相談所へ通告（児童福祉法第25条／児童虐待防止法第6条）",IF($I9="該当なし（不適切な対応）","委員会で検証（通報不要）",IF($I9="該当なし","委員会で検証（通報不要）","市町村へ通報（障害者虐待防止法第16条）"))))</f>
        <v/>
      </c>
      <c r="L9" s="35" t="n"/>
      <c r="M9" s="35" t="n"/>
      <c r="N9" s="28" t="n"/>
      <c r="O9" s="35" t="n"/>
      <c r="P9" s="9">
        <f>IF($A9="","",IF($O9&lt;&gt;"","検証完了",IF($M9&lt;&gt;"","再発防止策 実施中","委員会未検証")))</f>
        <v/>
      </c>
    </row>
    <row r="10" ht="46" customHeight="1">
      <c r="A10" s="28" t="n"/>
      <c r="B10" s="28" t="n"/>
      <c r="C10" s="35" t="n"/>
      <c r="D10" s="28" t="n"/>
      <c r="E10" s="28" t="n"/>
      <c r="F10" s="28" t="n"/>
      <c r="G10" s="28" t="n"/>
      <c r="H10" s="28" t="n"/>
      <c r="I10" s="28" t="n"/>
      <c r="J10" s="28" t="n"/>
      <c r="K10" s="9">
        <f>IF($I10="","",IF($I10="養護者（保護者）による虐待の疑い","市町村・児童相談所へ通告（児童福祉法第25条／児童虐待防止法第6条）",IF($I10="該当なし（不適切な対応）","委員会で検証（通報不要）",IF($I10="該当なし","委員会で検証（通報不要）","市町村へ通報（障害者虐待防止法第16条）"))))</f>
        <v/>
      </c>
      <c r="L10" s="35" t="n"/>
      <c r="M10" s="35" t="n"/>
      <c r="N10" s="28" t="n"/>
      <c r="O10" s="35" t="n"/>
      <c r="P10" s="9">
        <f>IF($A10="","",IF($O10&lt;&gt;"","検証完了",IF($M10&lt;&gt;"","再発防止策 実施中","委員会未検証")))</f>
        <v/>
      </c>
    </row>
    <row r="11" ht="46" customHeight="1">
      <c r="A11" s="28" t="n"/>
      <c r="B11" s="28" t="n"/>
      <c r="C11" s="35" t="n"/>
      <c r="D11" s="28" t="n"/>
      <c r="E11" s="28" t="n"/>
      <c r="F11" s="28" t="n"/>
      <c r="G11" s="28" t="n"/>
      <c r="H11" s="28" t="n"/>
      <c r="I11" s="28" t="n"/>
      <c r="J11" s="28" t="n"/>
      <c r="K11" s="9">
        <f>IF($I11="","",IF($I11="養護者（保護者）による虐待の疑い","市町村・児童相談所へ通告（児童福祉法第25条／児童虐待防止法第6条）",IF($I11="該当なし（不適切な対応）","委員会で検証（通報不要）",IF($I11="該当なし","委員会で検証（通報不要）","市町村へ通報（障害者虐待防止法第16条）"))))</f>
        <v/>
      </c>
      <c r="L11" s="35" t="n"/>
      <c r="M11" s="35" t="n"/>
      <c r="N11" s="28" t="n"/>
      <c r="O11" s="35" t="n"/>
      <c r="P11" s="9">
        <f>IF($A11="","",IF($O11&lt;&gt;"","検証完了",IF($M11&lt;&gt;"","再発防止策 実施中","委員会未検証")))</f>
        <v/>
      </c>
    </row>
    <row r="12" ht="46" customHeight="1">
      <c r="A12" s="28" t="n"/>
      <c r="B12" s="28" t="n"/>
      <c r="C12" s="35" t="n"/>
      <c r="D12" s="28" t="n"/>
      <c r="E12" s="28" t="n"/>
      <c r="F12" s="28" t="n"/>
      <c r="G12" s="28" t="n"/>
      <c r="H12" s="28" t="n"/>
      <c r="I12" s="28" t="n"/>
      <c r="J12" s="28" t="n"/>
      <c r="K12" s="9">
        <f>IF($I12="","",IF($I12="養護者（保護者）による虐待の疑い","市町村・児童相談所へ通告（児童福祉法第25条／児童虐待防止法第6条）",IF($I12="該当なし（不適切な対応）","委員会で検証（通報不要）",IF($I12="該当なし","委員会で検証（通報不要）","市町村へ通報（障害者虐待防止法第16条）"))))</f>
        <v/>
      </c>
      <c r="L12" s="35" t="n"/>
      <c r="M12" s="35" t="n"/>
      <c r="N12" s="28" t="n"/>
      <c r="O12" s="35" t="n"/>
      <c r="P12" s="9">
        <f>IF($A12="","",IF($O12&lt;&gt;"","検証完了",IF($M12&lt;&gt;"","再発防止策 実施中","委員会未検証")))</f>
        <v/>
      </c>
    </row>
    <row r="13" ht="46" customHeight="1">
      <c r="A13" s="28" t="n"/>
      <c r="B13" s="28" t="n"/>
      <c r="C13" s="35" t="n"/>
      <c r="D13" s="28" t="n"/>
      <c r="E13" s="28" t="n"/>
      <c r="F13" s="28" t="n"/>
      <c r="G13" s="28" t="n"/>
      <c r="H13" s="28" t="n"/>
      <c r="I13" s="28" t="n"/>
      <c r="J13" s="28" t="n"/>
      <c r="K13" s="9">
        <f>IF($I13="","",IF($I13="養護者（保護者）による虐待の疑い","市町村・児童相談所へ通告（児童福祉法第25条／児童虐待防止法第6条）",IF($I13="該当なし（不適切な対応）","委員会で検証（通報不要）",IF($I13="該当なし","委員会で検証（通報不要）","市町村へ通報（障害者虐待防止法第16条）"))))</f>
        <v/>
      </c>
      <c r="L13" s="35" t="n"/>
      <c r="M13" s="35" t="n"/>
      <c r="N13" s="28" t="n"/>
      <c r="O13" s="35" t="n"/>
      <c r="P13" s="9">
        <f>IF($A13="","",IF($O13&lt;&gt;"","検証完了",IF($M13&lt;&gt;"","再発防止策 実施中","委員会未検証")))</f>
        <v/>
      </c>
    </row>
    <row r="14" ht="46" customHeight="1">
      <c r="A14" s="28" t="n"/>
      <c r="B14" s="28" t="n"/>
      <c r="C14" s="35" t="n"/>
      <c r="D14" s="28" t="n"/>
      <c r="E14" s="28" t="n"/>
      <c r="F14" s="28" t="n"/>
      <c r="G14" s="28" t="n"/>
      <c r="H14" s="28" t="n"/>
      <c r="I14" s="28" t="n"/>
      <c r="J14" s="28" t="n"/>
      <c r="K14" s="9">
        <f>IF($I14="","",IF($I14="養護者（保護者）による虐待の疑い","市町村・児童相談所へ通告（児童福祉法第25条／児童虐待防止法第6条）",IF($I14="該当なし（不適切な対応）","委員会で検証（通報不要）",IF($I14="該当なし","委員会で検証（通報不要）","市町村へ通報（障害者虐待防止法第16条）"))))</f>
        <v/>
      </c>
      <c r="L14" s="35" t="n"/>
      <c r="M14" s="35" t="n"/>
      <c r="N14" s="28" t="n"/>
      <c r="O14" s="35" t="n"/>
      <c r="P14" s="9">
        <f>IF($A14="","",IF($O14&lt;&gt;"","検証完了",IF($M14&lt;&gt;"","再発防止策 実施中","委員会未検証")))</f>
        <v/>
      </c>
    </row>
    <row r="15" ht="46" customHeight="1">
      <c r="A15" s="28" t="n"/>
      <c r="B15" s="28" t="n"/>
      <c r="C15" s="35" t="n"/>
      <c r="D15" s="28" t="n"/>
      <c r="E15" s="28" t="n"/>
      <c r="F15" s="28" t="n"/>
      <c r="G15" s="28" t="n"/>
      <c r="H15" s="28" t="n"/>
      <c r="I15" s="28" t="n"/>
      <c r="J15" s="28" t="n"/>
      <c r="K15" s="9">
        <f>IF($I15="","",IF($I15="養護者（保護者）による虐待の疑い","市町村・児童相談所へ通告（児童福祉法第25条／児童虐待防止法第6条）",IF($I15="該当なし（不適切な対応）","委員会で検証（通報不要）",IF($I15="該当なし","委員会で検証（通報不要）","市町村へ通報（障害者虐待防止法第16条）"))))</f>
        <v/>
      </c>
      <c r="L15" s="35" t="n"/>
      <c r="M15" s="35" t="n"/>
      <c r="N15" s="28" t="n"/>
      <c r="O15" s="35" t="n"/>
      <c r="P15" s="9">
        <f>IF($A15="","",IF($O15&lt;&gt;"","検証完了",IF($M15&lt;&gt;"","再発防止策 実施中","委員会未検証")))</f>
        <v/>
      </c>
    </row>
    <row r="16" ht="46" customHeight="1">
      <c r="A16" s="28" t="n"/>
      <c r="B16" s="28" t="n"/>
      <c r="C16" s="35" t="n"/>
      <c r="D16" s="28" t="n"/>
      <c r="E16" s="28" t="n"/>
      <c r="F16" s="28" t="n"/>
      <c r="G16" s="28" t="n"/>
      <c r="H16" s="28" t="n"/>
      <c r="I16" s="28" t="n"/>
      <c r="J16" s="28" t="n"/>
      <c r="K16" s="9">
        <f>IF($I16="","",IF($I16="養護者（保護者）による虐待の疑い","市町村・児童相談所へ通告（児童福祉法第25条／児童虐待防止法第6条）",IF($I16="該当なし（不適切な対応）","委員会で検証（通報不要）",IF($I16="該当なし","委員会で検証（通報不要）","市町村へ通報（障害者虐待防止法第16条）"))))</f>
        <v/>
      </c>
      <c r="L16" s="35" t="n"/>
      <c r="M16" s="35" t="n"/>
      <c r="N16" s="28" t="n"/>
      <c r="O16" s="35" t="n"/>
      <c r="P16" s="9">
        <f>IF($A16="","",IF($O16&lt;&gt;"","検証完了",IF($M16&lt;&gt;"","再発防止策 実施中","委員会未検証")))</f>
        <v/>
      </c>
    </row>
    <row r="17" ht="46" customHeight="1">
      <c r="A17" s="28" t="n"/>
      <c r="B17" s="28" t="n"/>
      <c r="C17" s="35" t="n"/>
      <c r="D17" s="28" t="n"/>
      <c r="E17" s="28" t="n"/>
      <c r="F17" s="28" t="n"/>
      <c r="G17" s="28" t="n"/>
      <c r="H17" s="28" t="n"/>
      <c r="I17" s="28" t="n"/>
      <c r="J17" s="28" t="n"/>
      <c r="K17" s="9">
        <f>IF($I17="","",IF($I17="養護者（保護者）による虐待の疑い","市町村・児童相談所へ通告（児童福祉法第25条／児童虐待防止法第6条）",IF($I17="該当なし（不適切な対応）","委員会で検証（通報不要）",IF($I17="該当なし","委員会で検証（通報不要）","市町村へ通報（障害者虐待防止法第16条）"))))</f>
        <v/>
      </c>
      <c r="L17" s="35" t="n"/>
      <c r="M17" s="35" t="n"/>
      <c r="N17" s="28" t="n"/>
      <c r="O17" s="35" t="n"/>
      <c r="P17" s="9">
        <f>IF($A17="","",IF($O17&lt;&gt;"","検証完了",IF($M17&lt;&gt;"","再発防止策 実施中","委員会未検証")))</f>
        <v/>
      </c>
    </row>
    <row r="18" ht="46" customHeight="1">
      <c r="A18" s="28" t="n"/>
      <c r="B18" s="28" t="n"/>
      <c r="C18" s="35" t="n"/>
      <c r="D18" s="28" t="n"/>
      <c r="E18" s="28" t="n"/>
      <c r="F18" s="28" t="n"/>
      <c r="G18" s="28" t="n"/>
      <c r="H18" s="28" t="n"/>
      <c r="I18" s="28" t="n"/>
      <c r="J18" s="28" t="n"/>
      <c r="K18" s="9">
        <f>IF($I18="","",IF($I18="養護者（保護者）による虐待の疑い","市町村・児童相談所へ通告（児童福祉法第25条／児童虐待防止法第6条）",IF($I18="該当なし（不適切な対応）","委員会で検証（通報不要）",IF($I18="該当なし","委員会で検証（通報不要）","市町村へ通報（障害者虐待防止法第16条）"))))</f>
        <v/>
      </c>
      <c r="L18" s="35" t="n"/>
      <c r="M18" s="35" t="n"/>
      <c r="N18" s="28" t="n"/>
      <c r="O18" s="35" t="n"/>
      <c r="P18" s="9">
        <f>IF($A18="","",IF($O18&lt;&gt;"","検証完了",IF($M18&lt;&gt;"","再発防止策 実施中","委員会未検証")))</f>
        <v/>
      </c>
    </row>
    <row r="19" ht="46" customHeight="1">
      <c r="A19" s="28" t="n"/>
      <c r="B19" s="28" t="n"/>
      <c r="C19" s="35" t="n"/>
      <c r="D19" s="28" t="n"/>
      <c r="E19" s="28" t="n"/>
      <c r="F19" s="28" t="n"/>
      <c r="G19" s="28" t="n"/>
      <c r="H19" s="28" t="n"/>
      <c r="I19" s="28" t="n"/>
      <c r="J19" s="28" t="n"/>
      <c r="K19" s="9">
        <f>IF($I19="","",IF($I19="養護者（保護者）による虐待の疑い","市町村・児童相談所へ通告（児童福祉法第25条／児童虐待防止法第6条）",IF($I19="該当なし（不適切な対応）","委員会で検証（通報不要）",IF($I19="該当なし","委員会で検証（通報不要）","市町村へ通報（障害者虐待防止法第16条）"))))</f>
        <v/>
      </c>
      <c r="L19" s="35" t="n"/>
      <c r="M19" s="35" t="n"/>
      <c r="N19" s="28" t="n"/>
      <c r="O19" s="35" t="n"/>
      <c r="P19" s="9">
        <f>IF($A19="","",IF($O19&lt;&gt;"","検証完了",IF($M19&lt;&gt;"","再発防止策 実施中","委員会未検証")))</f>
        <v/>
      </c>
    </row>
    <row r="20" ht="46" customHeight="1">
      <c r="A20" s="28" t="n"/>
      <c r="B20" s="28" t="n"/>
      <c r="C20" s="35" t="n"/>
      <c r="D20" s="28" t="n"/>
      <c r="E20" s="28" t="n"/>
      <c r="F20" s="28" t="n"/>
      <c r="G20" s="28" t="n"/>
      <c r="H20" s="28" t="n"/>
      <c r="I20" s="28" t="n"/>
      <c r="J20" s="28" t="n"/>
      <c r="K20" s="9">
        <f>IF($I20="","",IF($I20="養護者（保護者）による虐待の疑い","市町村・児童相談所へ通告（児童福祉法第25条／児童虐待防止法第6条）",IF($I20="該当なし（不適切な対応）","委員会で検証（通報不要）",IF($I20="該当なし","委員会で検証（通報不要）","市町村へ通報（障害者虐待防止法第16条）"))))</f>
        <v/>
      </c>
      <c r="L20" s="35" t="n"/>
      <c r="M20" s="35" t="n"/>
      <c r="N20" s="28" t="n"/>
      <c r="O20" s="35" t="n"/>
      <c r="P20" s="9">
        <f>IF($A20="","",IF($O20&lt;&gt;"","検証完了",IF($M20&lt;&gt;"","再発防止策 実施中","委員会未検証")))</f>
        <v/>
      </c>
    </row>
    <row r="21" ht="46" customHeight="1">
      <c r="A21" s="28" t="n"/>
      <c r="B21" s="28" t="n"/>
      <c r="C21" s="35" t="n"/>
      <c r="D21" s="28" t="n"/>
      <c r="E21" s="28" t="n"/>
      <c r="F21" s="28" t="n"/>
      <c r="G21" s="28" t="n"/>
      <c r="H21" s="28" t="n"/>
      <c r="I21" s="28" t="n"/>
      <c r="J21" s="28" t="n"/>
      <c r="K21" s="9">
        <f>IF($I21="","",IF($I21="養護者（保護者）による虐待の疑い","市町村・児童相談所へ通告（児童福祉法第25条／児童虐待防止法第6条）",IF($I21="該当なし（不適切な対応）","委員会で検証（通報不要）",IF($I21="該当なし","委員会で検証（通報不要）","市町村へ通報（障害者虐待防止法第16条）"))))</f>
        <v/>
      </c>
      <c r="L21" s="35" t="n"/>
      <c r="M21" s="35" t="n"/>
      <c r="N21" s="28" t="n"/>
      <c r="O21" s="35" t="n"/>
      <c r="P21" s="9">
        <f>IF($A21="","",IF($O21&lt;&gt;"","検証完了",IF($M21&lt;&gt;"","再発防止策 実施中","委員会未検証")))</f>
        <v/>
      </c>
    </row>
    <row r="22" ht="46" customHeight="1">
      <c r="A22" s="28" t="n"/>
      <c r="B22" s="28" t="n"/>
      <c r="C22" s="35" t="n"/>
      <c r="D22" s="28" t="n"/>
      <c r="E22" s="28" t="n"/>
      <c r="F22" s="28" t="n"/>
      <c r="G22" s="28" t="n"/>
      <c r="H22" s="28" t="n"/>
      <c r="I22" s="28" t="n"/>
      <c r="J22" s="28" t="n"/>
      <c r="K22" s="9">
        <f>IF($I22="","",IF($I22="養護者（保護者）による虐待の疑い","市町村・児童相談所へ通告（児童福祉法第25条／児童虐待防止法第6条）",IF($I22="該当なし（不適切な対応）","委員会で検証（通報不要）",IF($I22="該当なし","委員会で検証（通報不要）","市町村へ通報（障害者虐待防止法第16条）"))))</f>
        <v/>
      </c>
      <c r="L22" s="35" t="n"/>
      <c r="M22" s="35" t="n"/>
      <c r="N22" s="28" t="n"/>
      <c r="O22" s="35" t="n"/>
      <c r="P22" s="9">
        <f>IF($A22="","",IF($O22&lt;&gt;"","検証完了",IF($M22&lt;&gt;"","再発防止策 実施中","委員会未検証")))</f>
        <v/>
      </c>
    </row>
    <row r="23" ht="46" customHeight="1">
      <c r="A23" s="28" t="n"/>
      <c r="B23" s="28" t="n"/>
      <c r="C23" s="35" t="n"/>
      <c r="D23" s="28" t="n"/>
      <c r="E23" s="28" t="n"/>
      <c r="F23" s="28" t="n"/>
      <c r="G23" s="28" t="n"/>
      <c r="H23" s="28" t="n"/>
      <c r="I23" s="28" t="n"/>
      <c r="J23" s="28" t="n"/>
      <c r="K23" s="9">
        <f>IF($I23="","",IF($I23="養護者（保護者）による虐待の疑い","市町村・児童相談所へ通告（児童福祉法第25条／児童虐待防止法第6条）",IF($I23="該当なし（不適切な対応）","委員会で検証（通報不要）",IF($I23="該当なし","委員会で検証（通報不要）","市町村へ通報（障害者虐待防止法第16条）"))))</f>
        <v/>
      </c>
      <c r="L23" s="35" t="n"/>
      <c r="M23" s="35" t="n"/>
      <c r="N23" s="28" t="n"/>
      <c r="O23" s="35" t="n"/>
      <c r="P23" s="9">
        <f>IF($A23="","",IF($O23&lt;&gt;"","検証完了",IF($M23&lt;&gt;"","再発防止策 実施中","委員会未検証")))</f>
        <v/>
      </c>
    </row>
    <row r="24" ht="46" customHeight="1">
      <c r="A24" s="28" t="n"/>
      <c r="B24" s="28" t="n"/>
      <c r="C24" s="35" t="n"/>
      <c r="D24" s="28" t="n"/>
      <c r="E24" s="28" t="n"/>
      <c r="F24" s="28" t="n"/>
      <c r="G24" s="28" t="n"/>
      <c r="H24" s="28" t="n"/>
      <c r="I24" s="28" t="n"/>
      <c r="J24" s="28" t="n"/>
      <c r="K24" s="9">
        <f>IF($I24="","",IF($I24="養護者（保護者）による虐待の疑い","市町村・児童相談所へ通告（児童福祉法第25条／児童虐待防止法第6条）",IF($I24="該当なし（不適切な対応）","委員会で検証（通報不要）",IF($I24="該当なし","委員会で検証（通報不要）","市町村へ通報（障害者虐待防止法第16条）"))))</f>
        <v/>
      </c>
      <c r="L24" s="35" t="n"/>
      <c r="M24" s="35" t="n"/>
      <c r="N24" s="28" t="n"/>
      <c r="O24" s="35" t="n"/>
      <c r="P24" s="9">
        <f>IF($A24="","",IF($O24&lt;&gt;"","検証完了",IF($M24&lt;&gt;"","再発防止策 実施中","委員会未検証")))</f>
        <v/>
      </c>
    </row>
    <row r="25" ht="46" customHeight="1">
      <c r="A25" s="28" t="n"/>
      <c r="B25" s="28" t="n"/>
      <c r="C25" s="35" t="n"/>
      <c r="D25" s="28" t="n"/>
      <c r="E25" s="28" t="n"/>
      <c r="F25" s="28" t="n"/>
      <c r="G25" s="28" t="n"/>
      <c r="H25" s="28" t="n"/>
      <c r="I25" s="28" t="n"/>
      <c r="J25" s="28" t="n"/>
      <c r="K25" s="9">
        <f>IF($I25="","",IF($I25="養護者（保護者）による虐待の疑い","市町村・児童相談所へ通告（児童福祉法第25条／児童虐待防止法第6条）",IF($I25="該当なし（不適切な対応）","委員会で検証（通報不要）",IF($I25="該当なし","委員会で検証（通報不要）","市町村へ通報（障害者虐待防止法第16条）"))))</f>
        <v/>
      </c>
      <c r="L25" s="35" t="n"/>
      <c r="M25" s="35" t="n"/>
      <c r="N25" s="28" t="n"/>
      <c r="O25" s="35" t="n"/>
      <c r="P25" s="9">
        <f>IF($A25="","",IF($O25&lt;&gt;"","検証完了",IF($M25&lt;&gt;"","再発防止策 実施中","委員会未検証")))</f>
        <v/>
      </c>
    </row>
    <row r="26" ht="46" customHeight="1">
      <c r="A26" s="28" t="n"/>
      <c r="B26" s="28" t="n"/>
      <c r="C26" s="35" t="n"/>
      <c r="D26" s="28" t="n"/>
      <c r="E26" s="28" t="n"/>
      <c r="F26" s="28" t="n"/>
      <c r="G26" s="28" t="n"/>
      <c r="H26" s="28" t="n"/>
      <c r="I26" s="28" t="n"/>
      <c r="J26" s="28" t="n"/>
      <c r="K26" s="9">
        <f>IF($I26="","",IF($I26="養護者（保護者）による虐待の疑い","市町村・児童相談所へ通告（児童福祉法第25条／児童虐待防止法第6条）",IF($I26="該当なし（不適切な対応）","委員会で検証（通報不要）",IF($I26="該当なし","委員会で検証（通報不要）","市町村へ通報（障害者虐待防止法第16条）"))))</f>
        <v/>
      </c>
      <c r="L26" s="35" t="n"/>
      <c r="M26" s="35" t="n"/>
      <c r="N26" s="28" t="n"/>
      <c r="O26" s="35" t="n"/>
      <c r="P26" s="9">
        <f>IF($A26="","",IF($O26&lt;&gt;"","検証完了",IF($M26&lt;&gt;"","再発防止策 実施中","委員会未検証")))</f>
        <v/>
      </c>
    </row>
    <row r="27" ht="46" customHeight="1">
      <c r="A27" s="28" t="n"/>
      <c r="B27" s="28" t="n"/>
      <c r="C27" s="35" t="n"/>
      <c r="D27" s="28" t="n"/>
      <c r="E27" s="28" t="n"/>
      <c r="F27" s="28" t="n"/>
      <c r="G27" s="28" t="n"/>
      <c r="H27" s="28" t="n"/>
      <c r="I27" s="28" t="n"/>
      <c r="J27" s="28" t="n"/>
      <c r="K27" s="9">
        <f>IF($I27="","",IF($I27="養護者（保護者）による虐待の疑い","市町村・児童相談所へ通告（児童福祉法第25条／児童虐待防止法第6条）",IF($I27="該当なし（不適切な対応）","委員会で検証（通報不要）",IF($I27="該当なし","委員会で検証（通報不要）","市町村へ通報（障害者虐待防止法第16条）"))))</f>
        <v/>
      </c>
      <c r="L27" s="35" t="n"/>
      <c r="M27" s="35" t="n"/>
      <c r="N27" s="28" t="n"/>
      <c r="O27" s="35" t="n"/>
      <c r="P27" s="9">
        <f>IF($A27="","",IF($O27&lt;&gt;"","検証完了",IF($M27&lt;&gt;"","再発防止策 実施中","委員会未検証")))</f>
        <v/>
      </c>
    </row>
    <row r="28" ht="46" customHeight="1">
      <c r="A28" s="28" t="n"/>
      <c r="B28" s="28" t="n"/>
      <c r="C28" s="35" t="n"/>
      <c r="D28" s="28" t="n"/>
      <c r="E28" s="28" t="n"/>
      <c r="F28" s="28" t="n"/>
      <c r="G28" s="28" t="n"/>
      <c r="H28" s="28" t="n"/>
      <c r="I28" s="28" t="n"/>
      <c r="J28" s="28" t="n"/>
      <c r="K28" s="9">
        <f>IF($I28="","",IF($I28="養護者（保護者）による虐待の疑い","市町村・児童相談所へ通告（児童福祉法第25条／児童虐待防止法第6条）",IF($I28="該当なし（不適切な対応）","委員会で検証（通報不要）",IF($I28="該当なし","委員会で検証（通報不要）","市町村へ通報（障害者虐待防止法第16条）"))))</f>
        <v/>
      </c>
      <c r="L28" s="35" t="n"/>
      <c r="M28" s="35" t="n"/>
      <c r="N28" s="28" t="n"/>
      <c r="O28" s="35" t="n"/>
      <c r="P28" s="9">
        <f>IF($A28="","",IF($O28&lt;&gt;"","検証完了",IF($M28&lt;&gt;"","再発防止策 実施中","委員会未検証")))</f>
        <v/>
      </c>
    </row>
    <row r="29" ht="46" customHeight="1">
      <c r="A29" s="28" t="n"/>
      <c r="B29" s="28" t="n"/>
      <c r="C29" s="35" t="n"/>
      <c r="D29" s="28" t="n"/>
      <c r="E29" s="28" t="n"/>
      <c r="F29" s="28" t="n"/>
      <c r="G29" s="28" t="n"/>
      <c r="H29" s="28" t="n"/>
      <c r="I29" s="28" t="n"/>
      <c r="J29" s="28" t="n"/>
      <c r="K29" s="9">
        <f>IF($I29="","",IF($I29="養護者（保護者）による虐待の疑い","市町村・児童相談所へ通告（児童福祉法第25条／児童虐待防止法第6条）",IF($I29="該当なし（不適切な対応）","委員会で検証（通報不要）",IF($I29="該当なし","委員会で検証（通報不要）","市町村へ通報（障害者虐待防止法第16条）"))))</f>
        <v/>
      </c>
      <c r="L29" s="35" t="n"/>
      <c r="M29" s="35" t="n"/>
      <c r="N29" s="28" t="n"/>
      <c r="O29" s="35" t="n"/>
      <c r="P29" s="9">
        <f>IF($A29="","",IF($O29&lt;&gt;"","検証完了",IF($M29&lt;&gt;"","再発防止策 実施中","委員会未検証")))</f>
        <v/>
      </c>
    </row>
    <row r="30"/>
    <row r="31">
      <c r="A31" s="4" t="inlineStr">
        <is>
          <t>委員会未検証の件数</t>
        </is>
      </c>
      <c r="B31" s="10" t="n"/>
      <c r="C31" s="16">
        <f>COUNTIFS($A$4:$A$29,"&lt;&gt;",$M$4:$M$29,"")</f>
        <v/>
      </c>
      <c r="D31" s="17" t="n"/>
      <c r="E31" s="17" t="n"/>
      <c r="F31" s="17" t="n"/>
      <c r="G31" s="10" t="n"/>
    </row>
    <row r="32">
      <c r="A32" s="4" t="inlineStr">
        <is>
          <t>通報・通告が必要な件数</t>
        </is>
      </c>
      <c r="B32" s="10" t="n"/>
      <c r="C32" s="16">
        <f>COUNTIF($K$4:$K$29,"市町村*")</f>
        <v/>
      </c>
      <c r="D32" s="17" t="n"/>
      <c r="E32" s="17" t="n"/>
      <c r="F32" s="17" t="n"/>
      <c r="G32" s="10" t="n"/>
    </row>
    <row r="33">
      <c r="A33" s="4" t="inlineStr">
        <is>
          <t>未通報・未通告の警告</t>
        </is>
      </c>
      <c r="B33" s="10" t="n"/>
      <c r="C33" s="9">
        <f>IF(COUNTIFS($K$4:$K$29,"市町村*",$L$4:$L$29,"")&gt;0,"要対応：通報・通告が必要な事案で通報・通告日が未記入です","")</f>
        <v/>
      </c>
      <c r="D33" s="17" t="n"/>
      <c r="E33" s="17" t="n"/>
      <c r="F33" s="17" t="n"/>
      <c r="G33" s="10" t="n"/>
    </row>
    <row r="34"/>
    <row r="35" ht="30" customHeight="1">
      <c r="A35" s="2" t="inlineStr">
        <is>
          <t>※ 5類型：①身体的虐待 ②性的虐待 ③心理的虐待 ④放棄・放置 ⑤経済的虐待（障害者虐待防止法第2条第7項）。「該当なし」と判断した場合も、その判断根拠を委員会議事録に残してください。事業所の中だけで事実確認を進めて収束させると通報義務に反します。
※ I列で「養護者（保護者）による虐待の疑い」を選ぶと、K列は児童福祉法第25条・児童虐待防止法第6条による通告ルートを表示します。職員による虐待（障害者虐待防止法第16条）と通告先・根拠が異なるため、選び分けてください。
※ この記入例では、再発防止策の効果検証を令和8年12月10日の第2回委員会で行う予定のため、O列（効果検証日）は空欄のままにしてあります。P列は「再発防止策 実施中」と表示されます。</t>
        </is>
      </c>
    </row>
  </sheetData>
  <mergeCells count="9">
    <mergeCell ref="C32:G32"/>
    <mergeCell ref="A1:P1"/>
    <mergeCell ref="A33:B33"/>
    <mergeCell ref="C33:G33"/>
    <mergeCell ref="A32:B32"/>
    <mergeCell ref="A35:P35"/>
    <mergeCell ref="C31:G31"/>
    <mergeCell ref="A31:B31"/>
    <mergeCell ref="A2:P2"/>
  </mergeCells>
  <dataValidations count="1">
    <dataValidation sqref="I4:I29" showDropDown="0" showInputMessage="0" showErrorMessage="0" allowBlank="1" type="list">
      <formula1>"該当なし（不適切な対応）,身体的虐待,性的虐待,心理的虐待,放棄・放置,経済的虐待,養護者（保護者）による虐待の疑い"</formula1>
    </dataValidation>
  </dataValidations>
  <pageMargins left="0.4" right="0.4" top="0.5" bottom="0.5" header="0.5" footer="0.5"/>
  <pageSetup orientation="landscape" paperSize="9" fitToHeight="0" fitToWidth="1"/>
</worksheet>
</file>

<file path=xl/worksheets/sheet29.xml><?xml version="1.0" encoding="utf-8"?>
<worksheet xmlns="http://schemas.openxmlformats.org/spreadsheetml/2006/main">
  <sheetPr>
    <tabColor rgb="00F2A65A"/>
    <outlinePr summaryBelow="1" summaryRight="1"/>
    <pageSetUpPr fitToPage="1"/>
  </sheetPr>
  <dimension ref="A1:H25"/>
  <sheetViews>
    <sheetView showGridLines="0" workbookViewId="0">
      <selection activeCell="A1" sqref="A1"/>
    </sheetView>
  </sheetViews>
  <sheetFormatPr baseColWidth="8" defaultRowHeight="15"/>
  <cols>
    <col width="38" customWidth="1" min="1" max="1"/>
    <col width="40" customWidth="1" min="2" max="2"/>
    <col width="14" customWidth="1" min="3" max="3"/>
    <col width="14" customWidth="1" min="4" max="4"/>
    <col width="10" customWidth="1" min="5" max="5"/>
    <col width="26" customWidth="1" min="6" max="6"/>
    <col width="26" customWidth="1" min="7" max="7"/>
    <col width="26" customWidth="1" min="8" max="8"/>
  </cols>
  <sheetData>
    <row r="1" ht="22" customHeight="1">
      <c r="A1" s="1" t="inlineStr">
        <is>
          <t>09_減算リスク セルフ点検表（様式9）（記入例）</t>
        </is>
      </c>
    </row>
    <row r="2" ht="26" customHeight="1">
      <c r="A2" s="2" t="inlineStr">
        <is>
          <t>虐待防止措置未実施減算（所定単位数の1%減）にならないための3要件を一画面で確認します。判定は 下の開催日台帳・05_研修記録・01_事業所情報 の入力から自動計算されます。</t>
        </is>
      </c>
    </row>
    <row r="3" ht="26" customHeight="1">
      <c r="A3" s="4" t="inlineStr">
        <is>
          <t>総合判定</t>
        </is>
      </c>
      <c r="B3" s="9">
        <f>IF(COUNTIF($F$6:$F$8,"減算リスク*")&gt;0,"減算対象の可能性あり（所定単位数の1%減）",IF(COUNTIF($F$6:$F$8,"要注意*")&gt;0,"要注意：期限が近い要件があります","3要件を満たしています"))</f>
        <v/>
      </c>
      <c r="C3" s="17" t="n"/>
      <c r="D3" s="17" t="n"/>
      <c r="E3" s="17" t="n"/>
      <c r="F3" s="17" t="n"/>
      <c r="G3" s="17" t="n"/>
      <c r="H3" s="10" t="n"/>
    </row>
    <row r="4"/>
    <row r="5" ht="30" customHeight="1">
      <c r="A5" s="3" t="inlineStr">
        <is>
          <t>要件</t>
        </is>
      </c>
      <c r="B5" s="3" t="inlineStr">
        <is>
          <t>根拠条文</t>
        </is>
      </c>
      <c r="C5" s="3" t="inlineStr">
        <is>
          <t>直近実施日</t>
        </is>
      </c>
      <c r="D5" s="3" t="inlineStr">
        <is>
          <t>次回期限</t>
        </is>
      </c>
      <c r="E5" s="3" t="inlineStr">
        <is>
          <t>残日数</t>
        </is>
      </c>
      <c r="F5" s="3" t="inlineStr">
        <is>
          <t>判定</t>
        </is>
      </c>
      <c r="G5" s="3" t="inlineStr">
        <is>
          <t>証拠となる書類</t>
        </is>
      </c>
      <c r="H5" s="3" t="inlineStr">
        <is>
          <t>保管場所</t>
        </is>
      </c>
    </row>
    <row r="6" ht="40" customHeight="1">
      <c r="A6" s="12" t="inlineStr">
        <is>
          <t>虐待防止委員会の定期的な開催と従業者への周知</t>
        </is>
      </c>
      <c r="B6" s="14" t="inlineStr">
        <is>
          <t>指定通所基準 第45条第2項第1号（放デイは第71条準用）</t>
        </is>
      </c>
      <c r="C6" s="34">
        <f>IF(MAX($B$18:$B$25)=0,"",MAX($B$18:$B$25))</f>
        <v/>
      </c>
      <c r="D6" s="34">
        <f>IF(N($C6)=0,"未実施",EDATE($C6,12)-1)</f>
        <v/>
      </c>
      <c r="E6" s="16">
        <f>IF(ISNUMBER($D6),$D6-TODAY(),"")</f>
        <v/>
      </c>
      <c r="F6" s="9">
        <f>IF(N($C6)=0,"減算リスク：未実施",IF($E6&lt;0,"減算リスク：1年を超過",IF($E6&lt;=60,"要注意：60日以内","OK")))</f>
        <v/>
      </c>
      <c r="G6" s="28" t="inlineStr">
        <is>
          <t>委員会議事録・周知記録</t>
        </is>
      </c>
      <c r="H6" s="28" t="inlineStr">
        <is>
          <t>事務室 書庫「虐待防止」ファイル</t>
        </is>
      </c>
    </row>
    <row r="7" ht="40" customHeight="1">
      <c r="A7" s="12" t="inlineStr">
        <is>
          <t>従業者に対する虐待防止研修の定期的な実施</t>
        </is>
      </c>
      <c r="B7" s="14" t="inlineStr">
        <is>
          <t>同 第2号</t>
        </is>
      </c>
      <c r="C7" s="34">
        <f>'記入例05_研修記録'!$B$22</f>
        <v/>
      </c>
      <c r="D7" s="34">
        <f>IF(N($C7)=0,"未実施",EDATE($C7,12)-1)</f>
        <v/>
      </c>
      <c r="E7" s="16">
        <f>IF(ISNUMBER($D7),$D7-TODAY(),"")</f>
        <v/>
      </c>
      <c r="F7" s="9">
        <f>IF(N($C7)=0,"減算リスク：未実施",IF($E7&lt;0,"減算リスク：1年を超過",IF($E7&lt;=60,"要注意：60日以内","OK")))</f>
        <v/>
      </c>
      <c r="G7" s="28" t="inlineStr">
        <is>
          <t>研修実施記録・受講者名簿</t>
        </is>
      </c>
      <c r="H7" s="28" t="inlineStr">
        <is>
          <t>事務室 書庫「虐待防止」ファイル</t>
        </is>
      </c>
    </row>
    <row r="8" ht="40" customHeight="1">
      <c r="A8" s="12" t="inlineStr">
        <is>
          <t>虐待防止措置を適切に実施するための担当者の配置</t>
        </is>
      </c>
      <c r="B8" s="14" t="inlineStr">
        <is>
          <t>同 第3号</t>
        </is>
      </c>
      <c r="C8" s="34">
        <f>IF('記入例01_事業所情報'!$B$14="","",'記入例01_事業所情報'!$B$14)</f>
        <v/>
      </c>
      <c r="D8" s="9">
        <f>IF(N($C8)=0,"未配置","配置継続中")</f>
        <v/>
      </c>
      <c r="E8" s="9">
        <f>"—"</f>
        <v/>
      </c>
      <c r="F8" s="9">
        <f>IF(N($C8)=0,"減算リスク：担当者未配置","OK")</f>
        <v/>
      </c>
      <c r="G8" s="28" t="inlineStr">
        <is>
          <t>任命書・体制表</t>
        </is>
      </c>
      <c r="H8" s="28" t="inlineStr">
        <is>
          <t>事務室 書庫「虐待防止」ファイル</t>
        </is>
      </c>
    </row>
    <row r="9"/>
    <row r="10"/>
    <row r="11" ht="20" customHeight="1">
      <c r="A11" s="2" t="inlineStr">
        <is>
          <t>・減算率：所定単位数の100分の1に相当する単位数を所定単位数から減算（告示第122号 別表第1の1の注5の2／別表第3の1の注6の2、留意事項通知 第二の1の(10)）</t>
        </is>
      </c>
    </row>
    <row r="12" ht="20" customHeight="1">
      <c r="A12" s="2" t="inlineStr">
        <is>
          <t>・「定期的に」＝1年に1回以上（留意事項通知 第二の1の(10)③）。同じ減算の中で複数の事由に当たっても減算率は1%のまま。</t>
        </is>
      </c>
    </row>
    <row r="13" ht="20" customHeight="1">
      <c r="A13" s="2" t="inlineStr">
        <is>
          <t>・減算の期間：事実が生じた月の翌月から改善が認められた月まで。速やかに改善計画を都道府県知事等に提出し、事実が生じた月から3月後に改善状況を報告します。</t>
        </is>
      </c>
    </row>
    <row r="14" ht="20" customHeight="1">
      <c r="A14" s="2" t="inlineStr">
        <is>
          <t>・別の減算（身体拘束廃止未実施減算など）に同時該当した場合は、それぞれの減算割合を乗じます（0.99×0.99）。留意事項通知 第二の1の(13)</t>
        </is>
      </c>
    </row>
    <row r="15"/>
    <row r="16" ht="20" customHeight="1">
      <c r="A16" s="2" t="inlineStr">
        <is>
          <t>【委員会 開催日台帳】1開催＝1シートで「04_委員会議事録」を複製したら、開催日をこの表に1行追記してください。上の「直近実施日」は、この表の最新の開催日を自動で拾います。</t>
        </is>
      </c>
    </row>
    <row r="17">
      <c r="A17" s="3" t="inlineStr">
        <is>
          <t>回</t>
        </is>
      </c>
      <c r="B17" s="3" t="inlineStr">
        <is>
          <t>開催日</t>
        </is>
      </c>
      <c r="C17" s="3" t="inlineStr">
        <is>
          <t>備考</t>
        </is>
      </c>
    </row>
    <row r="18">
      <c r="A18" s="12" t="inlineStr">
        <is>
          <t>第1回</t>
        </is>
      </c>
      <c r="B18" s="36">
        <f>IF('記入例04_議事録_第1回'!$B$5="","",'記入例04_議事録_第1回'!$B$5)</f>
        <v/>
      </c>
      <c r="C18" s="34" t="inlineStr">
        <is>
          <t>「記入例04_議事録_第1回」シートの開催日を自動参照</t>
        </is>
      </c>
    </row>
    <row r="19">
      <c r="A19" s="12" t="inlineStr">
        <is>
          <t>第2回</t>
        </is>
      </c>
      <c r="B19" s="36" t="n"/>
      <c r="C19" s="34" t="inlineStr">
        <is>
          <t>令和8年12月10日 開催予定（開催後に日付を追記）</t>
        </is>
      </c>
    </row>
    <row r="20">
      <c r="A20" s="12" t="inlineStr">
        <is>
          <t>第3回</t>
        </is>
      </c>
      <c r="B20" s="36" t="n"/>
      <c r="C20" s="34" t="inlineStr">
        <is>
          <t>複製した議事録シートの開催日を入力</t>
        </is>
      </c>
    </row>
    <row r="21">
      <c r="A21" s="12" t="inlineStr">
        <is>
          <t>第4回</t>
        </is>
      </c>
      <c r="B21" s="36" t="n"/>
      <c r="C21" s="34" t="inlineStr">
        <is>
          <t>複製した議事録シートの開催日を入力</t>
        </is>
      </c>
    </row>
    <row r="22">
      <c r="A22" s="12" t="inlineStr">
        <is>
          <t>第5回</t>
        </is>
      </c>
      <c r="B22" s="36" t="n"/>
      <c r="C22" s="34" t="inlineStr">
        <is>
          <t>複製した議事録シートの開催日を入力</t>
        </is>
      </c>
    </row>
    <row r="23">
      <c r="A23" s="12" t="inlineStr">
        <is>
          <t>第6回</t>
        </is>
      </c>
      <c r="B23" s="36" t="n"/>
      <c r="C23" s="34" t="inlineStr">
        <is>
          <t>複製した議事録シートの開催日を入力</t>
        </is>
      </c>
    </row>
    <row r="24">
      <c r="A24" s="12" t="inlineStr">
        <is>
          <t>第7回</t>
        </is>
      </c>
      <c r="B24" s="36" t="n"/>
      <c r="C24" s="34" t="inlineStr">
        <is>
          <t>複製した議事録シートの開催日を入力</t>
        </is>
      </c>
    </row>
    <row r="25">
      <c r="A25" s="12" t="inlineStr">
        <is>
          <t>第8回</t>
        </is>
      </c>
      <c r="B25" s="36" t="n"/>
      <c r="C25" s="34" t="inlineStr">
        <is>
          <t>複製した議事録シートの開催日を入力</t>
        </is>
      </c>
    </row>
  </sheetData>
  <mergeCells count="8">
    <mergeCell ref="A12:H12"/>
    <mergeCell ref="A2:H2"/>
    <mergeCell ref="A16:H16"/>
    <mergeCell ref="A13:H13"/>
    <mergeCell ref="A11:H11"/>
    <mergeCell ref="A14:H14"/>
    <mergeCell ref="A1:H1"/>
    <mergeCell ref="B3:H3"/>
  </mergeCells>
  <pageMargins left="0.4" right="0.4" top="0.5" bottom="0.5" header="0.5" footer="0.5"/>
  <pageSetup orientation="landscape" paperSize="9" fitToHeight="1" fitToWidth="1"/>
</worksheet>
</file>

<file path=xl/worksheets/sheet3.xml><?xml version="1.0" encoding="utf-8"?>
<worksheet xmlns="http://schemas.openxmlformats.org/spreadsheetml/2006/main">
  <sheetPr>
    <tabColor rgb="001F3A5F"/>
    <outlinePr summaryBelow="1" summaryRight="1"/>
    <pageSetUpPr fitToPage="1"/>
  </sheetPr>
  <dimension ref="A1:K61"/>
  <sheetViews>
    <sheetView showGridLines="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6" customWidth="1" min="2" max="2"/>
    <col width="24" customWidth="1" min="3" max="3"/>
    <col width="10" customWidth="1" min="4" max="4"/>
    <col width="12" customWidth="1" min="5" max="5"/>
    <col width="12" customWidth="1" min="6" max="6"/>
    <col width="12" customWidth="1" min="7" max="7"/>
    <col width="16" customWidth="1" min="8" max="8"/>
    <col width="14" customWidth="1" min="9" max="9"/>
    <col width="14" customWidth="1" min="10" max="10"/>
    <col width="18" customWidth="1" min="11" max="11"/>
  </cols>
  <sheetData>
    <row r="1" ht="22" customHeight="1">
      <c r="A1" s="1" t="inlineStr">
        <is>
          <t>02_職員名簿</t>
        </is>
      </c>
    </row>
    <row r="2" ht="26" customHeight="1">
      <c r="A2" s="2" t="inlineStr">
        <is>
          <t>研修の対象は常勤換算ではなく実人数です。支援員だけでなく調理員・運転手・事務職員・短時間労働者も入れてください（厚生労働省「障害者虐待防止委員会、身体的拘束等の適正化委員会と虐待防止責任者の役割」）。</t>
        </is>
      </c>
    </row>
    <row r="3" ht="30" customHeight="1">
      <c r="A3" s="3" t="inlineStr">
        <is>
          <t>No</t>
        </is>
      </c>
      <c r="B3" s="3" t="inlineStr">
        <is>
          <t>氏名</t>
        </is>
      </c>
      <c r="C3" s="3" t="inlineStr">
        <is>
          <t>職種</t>
        </is>
      </c>
      <c r="D3" s="3" t="inlineStr">
        <is>
          <t>雇用形態</t>
        </is>
      </c>
      <c r="E3" s="3" t="inlineStr">
        <is>
          <t>週所定労働時間</t>
        </is>
      </c>
      <c r="F3" s="3" t="inlineStr">
        <is>
          <t>常勤換算（参考）</t>
        </is>
      </c>
      <c r="G3" s="3" t="inlineStr">
        <is>
          <t>入職日</t>
        </is>
      </c>
      <c r="H3" s="3" t="inlineStr">
        <is>
          <t>新規採用時研修 実施日</t>
        </is>
      </c>
      <c r="I3" s="3" t="inlineStr">
        <is>
          <t>年次研修 受講日</t>
        </is>
      </c>
      <c r="J3" s="3" t="inlineStr">
        <is>
          <t>受講判定</t>
        </is>
      </c>
      <c r="K3" s="3" t="inlineStr">
        <is>
          <t>未受講者（自動抽出）</t>
        </is>
      </c>
    </row>
    <row r="4">
      <c r="A4" s="7" t="n"/>
      <c r="B4" s="7" t="n"/>
      <c r="C4" s="7" t="n"/>
      <c r="D4" s="7" t="n"/>
      <c r="E4" s="7" t="n"/>
      <c r="F4" s="15">
        <f>IF(OR($E4="",N('01_事業所情報'!$B$10)=0),"",ROUND($E4/MAX('01_事業所情報'!$B$10,32),2))</f>
        <v/>
      </c>
      <c r="G4" s="32" t="n"/>
      <c r="H4" s="32" t="n"/>
      <c r="I4" s="32" t="n"/>
      <c r="J4" s="15">
        <f>IF($B4="","",IF(AND($I4&lt;&gt;"",$I4&gt;=EDATE(TODAY(),-12)),"受講済",IF(AND($H4&lt;&gt;"",$H4&gt;=$G4),"新規採用時のみ","未受講")))</f>
        <v/>
      </c>
      <c r="K4" s="15">
        <f>IF($J4="未受講",$B4,"")</f>
        <v/>
      </c>
    </row>
    <row r="5">
      <c r="A5" s="7" t="n"/>
      <c r="B5" s="7" t="n"/>
      <c r="C5" s="7" t="n"/>
      <c r="D5" s="7" t="n"/>
      <c r="E5" s="7" t="n"/>
      <c r="F5" s="15">
        <f>IF(OR($E5="",N('01_事業所情報'!$B$10)=0),"",ROUND($E5/MAX('01_事業所情報'!$B$10,32),2))</f>
        <v/>
      </c>
      <c r="G5" s="32" t="n"/>
      <c r="H5" s="32" t="n"/>
      <c r="I5" s="32" t="n"/>
      <c r="J5" s="15">
        <f>IF($B5="","",IF(AND($I5&lt;&gt;"",$I5&gt;=EDATE(TODAY(),-12)),"受講済",IF(AND($H5&lt;&gt;"",$H5&gt;=$G5),"新規採用時のみ","未受講")))</f>
        <v/>
      </c>
      <c r="K5" s="15">
        <f>IF($J5="未受講",$B5,"")</f>
        <v/>
      </c>
    </row>
    <row r="6">
      <c r="A6" s="7" t="n"/>
      <c r="B6" s="7" t="n"/>
      <c r="C6" s="7" t="n"/>
      <c r="D6" s="7" t="n"/>
      <c r="E6" s="7" t="n"/>
      <c r="F6" s="15">
        <f>IF(OR($E6="",N('01_事業所情報'!$B$10)=0),"",ROUND($E6/MAX('01_事業所情報'!$B$10,32),2))</f>
        <v/>
      </c>
      <c r="G6" s="32" t="n"/>
      <c r="H6" s="32" t="n"/>
      <c r="I6" s="32" t="n"/>
      <c r="J6" s="15">
        <f>IF($B6="","",IF(AND($I6&lt;&gt;"",$I6&gt;=EDATE(TODAY(),-12)),"受講済",IF(AND($H6&lt;&gt;"",$H6&gt;=$G6),"新規採用時のみ","未受講")))</f>
        <v/>
      </c>
      <c r="K6" s="15">
        <f>IF($J6="未受講",$B6,"")</f>
        <v/>
      </c>
    </row>
    <row r="7">
      <c r="A7" s="7" t="n"/>
      <c r="B7" s="7" t="n"/>
      <c r="C7" s="7" t="n"/>
      <c r="D7" s="7" t="n"/>
      <c r="E7" s="7" t="n"/>
      <c r="F7" s="15">
        <f>IF(OR($E7="",N('01_事業所情報'!$B$10)=0),"",ROUND($E7/MAX('01_事業所情報'!$B$10,32),2))</f>
        <v/>
      </c>
      <c r="G7" s="32" t="n"/>
      <c r="H7" s="32" t="n"/>
      <c r="I7" s="32" t="n"/>
      <c r="J7" s="15">
        <f>IF($B7="","",IF(AND($I7&lt;&gt;"",$I7&gt;=EDATE(TODAY(),-12)),"受講済",IF(AND($H7&lt;&gt;"",$H7&gt;=$G7),"新規採用時のみ","未受講")))</f>
        <v/>
      </c>
      <c r="K7" s="15">
        <f>IF($J7="未受講",$B7,"")</f>
        <v/>
      </c>
    </row>
    <row r="8">
      <c r="A8" s="7" t="n"/>
      <c r="B8" s="7" t="n"/>
      <c r="C8" s="7" t="n"/>
      <c r="D8" s="7" t="n"/>
      <c r="E8" s="7" t="n"/>
      <c r="F8" s="15">
        <f>IF(OR($E8="",N('01_事業所情報'!$B$10)=0),"",ROUND($E8/MAX('01_事業所情報'!$B$10,32),2))</f>
        <v/>
      </c>
      <c r="G8" s="32" t="n"/>
      <c r="H8" s="32" t="n"/>
      <c r="I8" s="32" t="n"/>
      <c r="J8" s="15">
        <f>IF($B8="","",IF(AND($I8&lt;&gt;"",$I8&gt;=EDATE(TODAY(),-12)),"受講済",IF(AND($H8&lt;&gt;"",$H8&gt;=$G8),"新規採用時のみ","未受講")))</f>
        <v/>
      </c>
      <c r="K8" s="15">
        <f>IF($J8="未受講",$B8,"")</f>
        <v/>
      </c>
    </row>
    <row r="9">
      <c r="A9" s="7" t="n"/>
      <c r="B9" s="7" t="n"/>
      <c r="C9" s="7" t="n"/>
      <c r="D9" s="7" t="n"/>
      <c r="E9" s="7" t="n"/>
      <c r="F9" s="15">
        <f>IF(OR($E9="",N('01_事業所情報'!$B$10)=0),"",ROUND($E9/MAX('01_事業所情報'!$B$10,32),2))</f>
        <v/>
      </c>
      <c r="G9" s="32" t="n"/>
      <c r="H9" s="32" t="n"/>
      <c r="I9" s="32" t="n"/>
      <c r="J9" s="15">
        <f>IF($B9="","",IF(AND($I9&lt;&gt;"",$I9&gt;=EDATE(TODAY(),-12)),"受講済",IF(AND($H9&lt;&gt;"",$H9&gt;=$G9),"新規採用時のみ","未受講")))</f>
        <v/>
      </c>
      <c r="K9" s="15">
        <f>IF($J9="未受講",$B9,"")</f>
        <v/>
      </c>
    </row>
    <row r="10">
      <c r="A10" s="7" t="n"/>
      <c r="B10" s="7" t="n"/>
      <c r="C10" s="7" t="n"/>
      <c r="D10" s="7" t="n"/>
      <c r="E10" s="7" t="n"/>
      <c r="F10" s="15">
        <f>IF(OR($E10="",N('01_事業所情報'!$B$10)=0),"",ROUND($E10/MAX('01_事業所情報'!$B$10,32),2))</f>
        <v/>
      </c>
      <c r="G10" s="32" t="n"/>
      <c r="H10" s="32" t="n"/>
      <c r="I10" s="32" t="n"/>
      <c r="J10" s="15">
        <f>IF($B10="","",IF(AND($I10&lt;&gt;"",$I10&gt;=EDATE(TODAY(),-12)),"受講済",IF(AND($H10&lt;&gt;"",$H10&gt;=$G10),"新規採用時のみ","未受講")))</f>
        <v/>
      </c>
      <c r="K10" s="15">
        <f>IF($J10="未受講",$B10,"")</f>
        <v/>
      </c>
    </row>
    <row r="11">
      <c r="A11" s="7" t="n"/>
      <c r="B11" s="7" t="n"/>
      <c r="C11" s="7" t="n"/>
      <c r="D11" s="7" t="n"/>
      <c r="E11" s="7" t="n"/>
      <c r="F11" s="15">
        <f>IF(OR($E11="",N('01_事業所情報'!$B$10)=0),"",ROUND($E11/MAX('01_事業所情報'!$B$10,32),2))</f>
        <v/>
      </c>
      <c r="G11" s="32" t="n"/>
      <c r="H11" s="32" t="n"/>
      <c r="I11" s="32" t="n"/>
      <c r="J11" s="15">
        <f>IF($B11="","",IF(AND($I11&lt;&gt;"",$I11&gt;=EDATE(TODAY(),-12)),"受講済",IF(AND($H11&lt;&gt;"",$H11&gt;=$G11),"新規採用時のみ","未受講")))</f>
        <v/>
      </c>
      <c r="K11" s="15">
        <f>IF($J11="未受講",$B11,"")</f>
        <v/>
      </c>
    </row>
    <row r="12">
      <c r="A12" s="7" t="n"/>
      <c r="B12" s="7" t="n"/>
      <c r="C12" s="7" t="n"/>
      <c r="D12" s="7" t="n"/>
      <c r="E12" s="7" t="n"/>
      <c r="F12" s="15">
        <f>IF(OR($E12="",N('01_事業所情報'!$B$10)=0),"",ROUND($E12/MAX('01_事業所情報'!$B$10,32),2))</f>
        <v/>
      </c>
      <c r="G12" s="32" t="n"/>
      <c r="H12" s="32" t="n"/>
      <c r="I12" s="32" t="n"/>
      <c r="J12" s="15">
        <f>IF($B12="","",IF(AND($I12&lt;&gt;"",$I12&gt;=EDATE(TODAY(),-12)),"受講済",IF(AND($H12&lt;&gt;"",$H12&gt;=$G12),"新規採用時のみ","未受講")))</f>
        <v/>
      </c>
      <c r="K12" s="15">
        <f>IF($J12="未受講",$B12,"")</f>
        <v/>
      </c>
    </row>
    <row r="13">
      <c r="A13" s="7" t="n"/>
      <c r="B13" s="7" t="n"/>
      <c r="C13" s="7" t="n"/>
      <c r="D13" s="7" t="n"/>
      <c r="E13" s="7" t="n"/>
      <c r="F13" s="15">
        <f>IF(OR($E13="",N('01_事業所情報'!$B$10)=0),"",ROUND($E13/MAX('01_事業所情報'!$B$10,32),2))</f>
        <v/>
      </c>
      <c r="G13" s="32" t="n"/>
      <c r="H13" s="32" t="n"/>
      <c r="I13" s="32" t="n"/>
      <c r="J13" s="15">
        <f>IF($B13="","",IF(AND($I13&lt;&gt;"",$I13&gt;=EDATE(TODAY(),-12)),"受講済",IF(AND($H13&lt;&gt;"",$H13&gt;=$G13),"新規採用時のみ","未受講")))</f>
        <v/>
      </c>
      <c r="K13" s="15">
        <f>IF($J13="未受講",$B13,"")</f>
        <v/>
      </c>
    </row>
    <row r="14">
      <c r="A14" s="7" t="n"/>
      <c r="B14" s="7" t="n"/>
      <c r="C14" s="7" t="n"/>
      <c r="D14" s="7" t="n"/>
      <c r="E14" s="7" t="n"/>
      <c r="F14" s="15">
        <f>IF(OR($E14="",N('01_事業所情報'!$B$10)=0),"",ROUND($E14/MAX('01_事業所情報'!$B$10,32),2))</f>
        <v/>
      </c>
      <c r="G14" s="32" t="n"/>
      <c r="H14" s="32" t="n"/>
      <c r="I14" s="32" t="n"/>
      <c r="J14" s="15">
        <f>IF($B14="","",IF(AND($I14&lt;&gt;"",$I14&gt;=EDATE(TODAY(),-12)),"受講済",IF(AND($H14&lt;&gt;"",$H14&gt;=$G14),"新規採用時のみ","未受講")))</f>
        <v/>
      </c>
      <c r="K14" s="15">
        <f>IF($J14="未受講",$B14,"")</f>
        <v/>
      </c>
    </row>
    <row r="15">
      <c r="A15" s="7" t="n"/>
      <c r="B15" s="7" t="n"/>
      <c r="C15" s="7" t="n"/>
      <c r="D15" s="7" t="n"/>
      <c r="E15" s="7" t="n"/>
      <c r="F15" s="15">
        <f>IF(OR($E15="",N('01_事業所情報'!$B$10)=0),"",ROUND($E15/MAX('01_事業所情報'!$B$10,32),2))</f>
        <v/>
      </c>
      <c r="G15" s="32" t="n"/>
      <c r="H15" s="32" t="n"/>
      <c r="I15" s="32" t="n"/>
      <c r="J15" s="15">
        <f>IF($B15="","",IF(AND($I15&lt;&gt;"",$I15&gt;=EDATE(TODAY(),-12)),"受講済",IF(AND($H15&lt;&gt;"",$H15&gt;=$G15),"新規採用時のみ","未受講")))</f>
        <v/>
      </c>
      <c r="K15" s="15">
        <f>IF($J15="未受講",$B15,"")</f>
        <v/>
      </c>
    </row>
    <row r="16">
      <c r="A16" s="7" t="n"/>
      <c r="B16" s="7" t="n"/>
      <c r="C16" s="7" t="n"/>
      <c r="D16" s="7" t="n"/>
      <c r="E16" s="7" t="n"/>
      <c r="F16" s="15">
        <f>IF(OR($E16="",N('01_事業所情報'!$B$10)=0),"",ROUND($E16/MAX('01_事業所情報'!$B$10,32),2))</f>
        <v/>
      </c>
      <c r="G16" s="32" t="n"/>
      <c r="H16" s="32" t="n"/>
      <c r="I16" s="32" t="n"/>
      <c r="J16" s="15">
        <f>IF($B16="","",IF(AND($I16&lt;&gt;"",$I16&gt;=EDATE(TODAY(),-12)),"受講済",IF(AND($H16&lt;&gt;"",$H16&gt;=$G16),"新規採用時のみ","未受講")))</f>
        <v/>
      </c>
      <c r="K16" s="15">
        <f>IF($J16="未受講",$B16,"")</f>
        <v/>
      </c>
    </row>
    <row r="17">
      <c r="A17" s="7" t="n"/>
      <c r="B17" s="7" t="n"/>
      <c r="C17" s="7" t="n"/>
      <c r="D17" s="7" t="n"/>
      <c r="E17" s="7" t="n"/>
      <c r="F17" s="15">
        <f>IF(OR($E17="",N('01_事業所情報'!$B$10)=0),"",ROUND($E17/MAX('01_事業所情報'!$B$10,32),2))</f>
        <v/>
      </c>
      <c r="G17" s="32" t="n"/>
      <c r="H17" s="32" t="n"/>
      <c r="I17" s="32" t="n"/>
      <c r="J17" s="15">
        <f>IF($B17="","",IF(AND($I17&lt;&gt;"",$I17&gt;=EDATE(TODAY(),-12)),"受講済",IF(AND($H17&lt;&gt;"",$H17&gt;=$G17),"新規採用時のみ","未受講")))</f>
        <v/>
      </c>
      <c r="K17" s="15">
        <f>IF($J17="未受講",$B17,"")</f>
        <v/>
      </c>
    </row>
    <row r="18">
      <c r="A18" s="7" t="n"/>
      <c r="B18" s="7" t="n"/>
      <c r="C18" s="7" t="n"/>
      <c r="D18" s="7" t="n"/>
      <c r="E18" s="7" t="n"/>
      <c r="F18" s="15">
        <f>IF(OR($E18="",N('01_事業所情報'!$B$10)=0),"",ROUND($E18/MAX('01_事業所情報'!$B$10,32),2))</f>
        <v/>
      </c>
      <c r="G18" s="32" t="n"/>
      <c r="H18" s="32" t="n"/>
      <c r="I18" s="32" t="n"/>
      <c r="J18" s="15">
        <f>IF($B18="","",IF(AND($I18&lt;&gt;"",$I18&gt;=EDATE(TODAY(),-12)),"受講済",IF(AND($H18&lt;&gt;"",$H18&gt;=$G18),"新規採用時のみ","未受講")))</f>
        <v/>
      </c>
      <c r="K18" s="15">
        <f>IF($J18="未受講",$B18,"")</f>
        <v/>
      </c>
    </row>
    <row r="19">
      <c r="A19" s="7" t="n"/>
      <c r="B19" s="7" t="n"/>
      <c r="C19" s="7" t="n"/>
      <c r="D19" s="7" t="n"/>
      <c r="E19" s="7" t="n"/>
      <c r="F19" s="15">
        <f>IF(OR($E19="",N('01_事業所情報'!$B$10)=0),"",ROUND($E19/MAX('01_事業所情報'!$B$10,32),2))</f>
        <v/>
      </c>
      <c r="G19" s="32" t="n"/>
      <c r="H19" s="32" t="n"/>
      <c r="I19" s="32" t="n"/>
      <c r="J19" s="15">
        <f>IF($B19="","",IF(AND($I19&lt;&gt;"",$I19&gt;=EDATE(TODAY(),-12)),"受講済",IF(AND($H19&lt;&gt;"",$H19&gt;=$G19),"新規採用時のみ","未受講")))</f>
        <v/>
      </c>
      <c r="K19" s="15">
        <f>IF($J19="未受講",$B19,"")</f>
        <v/>
      </c>
    </row>
    <row r="20">
      <c r="A20" s="7" t="n"/>
      <c r="B20" s="7" t="n"/>
      <c r="C20" s="7" t="n"/>
      <c r="D20" s="7" t="n"/>
      <c r="E20" s="7" t="n"/>
      <c r="F20" s="15">
        <f>IF(OR($E20="",N('01_事業所情報'!$B$10)=0),"",ROUND($E20/MAX('01_事業所情報'!$B$10,32),2))</f>
        <v/>
      </c>
      <c r="G20" s="32" t="n"/>
      <c r="H20" s="32" t="n"/>
      <c r="I20" s="32" t="n"/>
      <c r="J20" s="15">
        <f>IF($B20="","",IF(AND($I20&lt;&gt;"",$I20&gt;=EDATE(TODAY(),-12)),"受講済",IF(AND($H20&lt;&gt;"",$H20&gt;=$G20),"新規採用時のみ","未受講")))</f>
        <v/>
      </c>
      <c r="K20" s="15">
        <f>IF($J20="未受講",$B20,"")</f>
        <v/>
      </c>
    </row>
    <row r="21">
      <c r="A21" s="7" t="n"/>
      <c r="B21" s="7" t="n"/>
      <c r="C21" s="7" t="n"/>
      <c r="D21" s="7" t="n"/>
      <c r="E21" s="7" t="n"/>
      <c r="F21" s="15">
        <f>IF(OR($E21="",N('01_事業所情報'!$B$10)=0),"",ROUND($E21/MAX('01_事業所情報'!$B$10,32),2))</f>
        <v/>
      </c>
      <c r="G21" s="32" t="n"/>
      <c r="H21" s="32" t="n"/>
      <c r="I21" s="32" t="n"/>
      <c r="J21" s="15">
        <f>IF($B21="","",IF(AND($I21&lt;&gt;"",$I21&gt;=EDATE(TODAY(),-12)),"受講済",IF(AND($H21&lt;&gt;"",$H21&gt;=$G21),"新規採用時のみ","未受講")))</f>
        <v/>
      </c>
      <c r="K21" s="15">
        <f>IF($J21="未受講",$B21,"")</f>
        <v/>
      </c>
    </row>
    <row r="22">
      <c r="A22" s="7" t="n"/>
      <c r="B22" s="7" t="n"/>
      <c r="C22" s="7" t="n"/>
      <c r="D22" s="7" t="n"/>
      <c r="E22" s="7" t="n"/>
      <c r="F22" s="15">
        <f>IF(OR($E22="",N('01_事業所情報'!$B$10)=0),"",ROUND($E22/MAX('01_事業所情報'!$B$10,32),2))</f>
        <v/>
      </c>
      <c r="G22" s="32" t="n"/>
      <c r="H22" s="32" t="n"/>
      <c r="I22" s="32" t="n"/>
      <c r="J22" s="15">
        <f>IF($B22="","",IF(AND($I22&lt;&gt;"",$I22&gt;=EDATE(TODAY(),-12)),"受講済",IF(AND($H22&lt;&gt;"",$H22&gt;=$G22),"新規採用時のみ","未受講")))</f>
        <v/>
      </c>
      <c r="K22" s="15">
        <f>IF($J22="未受講",$B22,"")</f>
        <v/>
      </c>
    </row>
    <row r="23">
      <c r="A23" s="7" t="n"/>
      <c r="B23" s="7" t="n"/>
      <c r="C23" s="7" t="n"/>
      <c r="D23" s="7" t="n"/>
      <c r="E23" s="7" t="n"/>
      <c r="F23" s="15">
        <f>IF(OR($E23="",N('01_事業所情報'!$B$10)=0),"",ROUND($E23/MAX('01_事業所情報'!$B$10,32),2))</f>
        <v/>
      </c>
      <c r="G23" s="32" t="n"/>
      <c r="H23" s="32" t="n"/>
      <c r="I23" s="32" t="n"/>
      <c r="J23" s="15">
        <f>IF($B23="","",IF(AND($I23&lt;&gt;"",$I23&gt;=EDATE(TODAY(),-12)),"受講済",IF(AND($H23&lt;&gt;"",$H23&gt;=$G23),"新規採用時のみ","未受講")))</f>
        <v/>
      </c>
      <c r="K23" s="15">
        <f>IF($J23="未受講",$B23,"")</f>
        <v/>
      </c>
    </row>
    <row r="24">
      <c r="A24" s="7" t="n"/>
      <c r="B24" s="7" t="n"/>
      <c r="C24" s="7" t="n"/>
      <c r="D24" s="7" t="n"/>
      <c r="E24" s="7" t="n"/>
      <c r="F24" s="15">
        <f>IF(OR($E24="",N('01_事業所情報'!$B$10)=0),"",ROUND($E24/MAX('01_事業所情報'!$B$10,32),2))</f>
        <v/>
      </c>
      <c r="G24" s="32" t="n"/>
      <c r="H24" s="32" t="n"/>
      <c r="I24" s="32" t="n"/>
      <c r="J24" s="15">
        <f>IF($B24="","",IF(AND($I24&lt;&gt;"",$I24&gt;=EDATE(TODAY(),-12)),"受講済",IF(AND($H24&lt;&gt;"",$H24&gt;=$G24),"新規採用時のみ","未受講")))</f>
        <v/>
      </c>
      <c r="K24" s="15">
        <f>IF($J24="未受講",$B24,"")</f>
        <v/>
      </c>
    </row>
    <row r="25">
      <c r="A25" s="7" t="n"/>
      <c r="B25" s="7" t="n"/>
      <c r="C25" s="7" t="n"/>
      <c r="D25" s="7" t="n"/>
      <c r="E25" s="7" t="n"/>
      <c r="F25" s="15">
        <f>IF(OR($E25="",N('01_事業所情報'!$B$10)=0),"",ROUND($E25/MAX('01_事業所情報'!$B$10,32),2))</f>
        <v/>
      </c>
      <c r="G25" s="32" t="n"/>
      <c r="H25" s="32" t="n"/>
      <c r="I25" s="32" t="n"/>
      <c r="J25" s="15">
        <f>IF($B25="","",IF(AND($I25&lt;&gt;"",$I25&gt;=EDATE(TODAY(),-12)),"受講済",IF(AND($H25&lt;&gt;"",$H25&gt;=$G25),"新規採用時のみ","未受講")))</f>
        <v/>
      </c>
      <c r="K25" s="15">
        <f>IF($J25="未受講",$B25,"")</f>
        <v/>
      </c>
    </row>
    <row r="26">
      <c r="A26" s="7" t="n"/>
      <c r="B26" s="7" t="n"/>
      <c r="C26" s="7" t="n"/>
      <c r="D26" s="7" t="n"/>
      <c r="E26" s="7" t="n"/>
      <c r="F26" s="15">
        <f>IF(OR($E26="",N('01_事業所情報'!$B$10)=0),"",ROUND($E26/MAX('01_事業所情報'!$B$10,32),2))</f>
        <v/>
      </c>
      <c r="G26" s="32" t="n"/>
      <c r="H26" s="32" t="n"/>
      <c r="I26" s="32" t="n"/>
      <c r="J26" s="15">
        <f>IF($B26="","",IF(AND($I26&lt;&gt;"",$I26&gt;=EDATE(TODAY(),-12)),"受講済",IF(AND($H26&lt;&gt;"",$H26&gt;=$G26),"新規採用時のみ","未受講")))</f>
        <v/>
      </c>
      <c r="K26" s="15">
        <f>IF($J26="未受講",$B26,"")</f>
        <v/>
      </c>
    </row>
    <row r="27">
      <c r="A27" s="7" t="n"/>
      <c r="B27" s="7" t="n"/>
      <c r="C27" s="7" t="n"/>
      <c r="D27" s="7" t="n"/>
      <c r="E27" s="7" t="n"/>
      <c r="F27" s="15">
        <f>IF(OR($E27="",N('01_事業所情報'!$B$10)=0),"",ROUND($E27/MAX('01_事業所情報'!$B$10,32),2))</f>
        <v/>
      </c>
      <c r="G27" s="32" t="n"/>
      <c r="H27" s="32" t="n"/>
      <c r="I27" s="32" t="n"/>
      <c r="J27" s="15">
        <f>IF($B27="","",IF(AND($I27&lt;&gt;"",$I27&gt;=EDATE(TODAY(),-12)),"受講済",IF(AND($H27&lt;&gt;"",$H27&gt;=$G27),"新規採用時のみ","未受講")))</f>
        <v/>
      </c>
      <c r="K27" s="15">
        <f>IF($J27="未受講",$B27,"")</f>
        <v/>
      </c>
    </row>
    <row r="28">
      <c r="A28" s="7" t="n"/>
      <c r="B28" s="7" t="n"/>
      <c r="C28" s="7" t="n"/>
      <c r="D28" s="7" t="n"/>
      <c r="E28" s="7" t="n"/>
      <c r="F28" s="15">
        <f>IF(OR($E28="",N('01_事業所情報'!$B$10)=0),"",ROUND($E28/MAX('01_事業所情報'!$B$10,32),2))</f>
        <v/>
      </c>
      <c r="G28" s="32" t="n"/>
      <c r="H28" s="32" t="n"/>
      <c r="I28" s="32" t="n"/>
      <c r="J28" s="15">
        <f>IF($B28="","",IF(AND($I28&lt;&gt;"",$I28&gt;=EDATE(TODAY(),-12)),"受講済",IF(AND($H28&lt;&gt;"",$H28&gt;=$G28),"新規採用時のみ","未受講")))</f>
        <v/>
      </c>
      <c r="K28" s="15">
        <f>IF($J28="未受講",$B28,"")</f>
        <v/>
      </c>
    </row>
    <row r="29">
      <c r="A29" s="7" t="n"/>
      <c r="B29" s="7" t="n"/>
      <c r="C29" s="7" t="n"/>
      <c r="D29" s="7" t="n"/>
      <c r="E29" s="7" t="n"/>
      <c r="F29" s="15">
        <f>IF(OR($E29="",N('01_事業所情報'!$B$10)=0),"",ROUND($E29/MAX('01_事業所情報'!$B$10,32),2))</f>
        <v/>
      </c>
      <c r="G29" s="32" t="n"/>
      <c r="H29" s="32" t="n"/>
      <c r="I29" s="32" t="n"/>
      <c r="J29" s="15">
        <f>IF($B29="","",IF(AND($I29&lt;&gt;"",$I29&gt;=EDATE(TODAY(),-12)),"受講済",IF(AND($H29&lt;&gt;"",$H29&gt;=$G29),"新規採用時のみ","未受講")))</f>
        <v/>
      </c>
      <c r="K29" s="15">
        <f>IF($J29="未受講",$B29,"")</f>
        <v/>
      </c>
    </row>
    <row r="30">
      <c r="A30" s="7" t="n"/>
      <c r="B30" s="7" t="n"/>
      <c r="C30" s="7" t="n"/>
      <c r="D30" s="7" t="n"/>
      <c r="E30" s="7" t="n"/>
      <c r="F30" s="15">
        <f>IF(OR($E30="",N('01_事業所情報'!$B$10)=0),"",ROUND($E30/MAX('01_事業所情報'!$B$10,32),2))</f>
        <v/>
      </c>
      <c r="G30" s="32" t="n"/>
      <c r="H30" s="32" t="n"/>
      <c r="I30" s="32" t="n"/>
      <c r="J30" s="15">
        <f>IF($B30="","",IF(AND($I30&lt;&gt;"",$I30&gt;=EDATE(TODAY(),-12)),"受講済",IF(AND($H30&lt;&gt;"",$H30&gt;=$G30),"新規採用時のみ","未受講")))</f>
        <v/>
      </c>
      <c r="K30" s="15">
        <f>IF($J30="未受講",$B30,"")</f>
        <v/>
      </c>
    </row>
    <row r="31">
      <c r="A31" s="7" t="n"/>
      <c r="B31" s="7" t="n"/>
      <c r="C31" s="7" t="n"/>
      <c r="D31" s="7" t="n"/>
      <c r="E31" s="7" t="n"/>
      <c r="F31" s="15">
        <f>IF(OR($E31="",N('01_事業所情報'!$B$10)=0),"",ROUND($E31/MAX('01_事業所情報'!$B$10,32),2))</f>
        <v/>
      </c>
      <c r="G31" s="32" t="n"/>
      <c r="H31" s="32" t="n"/>
      <c r="I31" s="32" t="n"/>
      <c r="J31" s="15">
        <f>IF($B31="","",IF(AND($I31&lt;&gt;"",$I31&gt;=EDATE(TODAY(),-12)),"受講済",IF(AND($H31&lt;&gt;"",$H31&gt;=$G31),"新規採用時のみ","未受講")))</f>
        <v/>
      </c>
      <c r="K31" s="15">
        <f>IF($J31="未受講",$B31,"")</f>
        <v/>
      </c>
    </row>
    <row r="32">
      <c r="A32" s="7" t="n"/>
      <c r="B32" s="7" t="n"/>
      <c r="C32" s="7" t="n"/>
      <c r="D32" s="7" t="n"/>
      <c r="E32" s="7" t="n"/>
      <c r="F32" s="15">
        <f>IF(OR($E32="",N('01_事業所情報'!$B$10)=0),"",ROUND($E32/MAX('01_事業所情報'!$B$10,32),2))</f>
        <v/>
      </c>
      <c r="G32" s="32" t="n"/>
      <c r="H32" s="32" t="n"/>
      <c r="I32" s="32" t="n"/>
      <c r="J32" s="15">
        <f>IF($B32="","",IF(AND($I32&lt;&gt;"",$I32&gt;=EDATE(TODAY(),-12)),"受講済",IF(AND($H32&lt;&gt;"",$H32&gt;=$G32),"新規採用時のみ","未受講")))</f>
        <v/>
      </c>
      <c r="K32" s="15">
        <f>IF($J32="未受講",$B32,"")</f>
        <v/>
      </c>
    </row>
    <row r="33">
      <c r="A33" s="7" t="n"/>
      <c r="B33" s="7" t="n"/>
      <c r="C33" s="7" t="n"/>
      <c r="D33" s="7" t="n"/>
      <c r="E33" s="7" t="n"/>
      <c r="F33" s="15">
        <f>IF(OR($E33="",N('01_事業所情報'!$B$10)=0),"",ROUND($E33/MAX('01_事業所情報'!$B$10,32),2))</f>
        <v/>
      </c>
      <c r="G33" s="32" t="n"/>
      <c r="H33" s="32" t="n"/>
      <c r="I33" s="32" t="n"/>
      <c r="J33" s="15">
        <f>IF($B33="","",IF(AND($I33&lt;&gt;"",$I33&gt;=EDATE(TODAY(),-12)),"受講済",IF(AND($H33&lt;&gt;"",$H33&gt;=$G33),"新規採用時のみ","未受講")))</f>
        <v/>
      </c>
      <c r="K33" s="15">
        <f>IF($J33="未受講",$B33,"")</f>
        <v/>
      </c>
    </row>
    <row r="34">
      <c r="A34" s="7" t="n"/>
      <c r="B34" s="7" t="n"/>
      <c r="C34" s="7" t="n"/>
      <c r="D34" s="7" t="n"/>
      <c r="E34" s="7" t="n"/>
      <c r="F34" s="15">
        <f>IF(OR($E34="",N('01_事業所情報'!$B$10)=0),"",ROUND($E34/MAX('01_事業所情報'!$B$10,32),2))</f>
        <v/>
      </c>
      <c r="G34" s="32" t="n"/>
      <c r="H34" s="32" t="n"/>
      <c r="I34" s="32" t="n"/>
      <c r="J34" s="15">
        <f>IF($B34="","",IF(AND($I34&lt;&gt;"",$I34&gt;=EDATE(TODAY(),-12)),"受講済",IF(AND($H34&lt;&gt;"",$H34&gt;=$G34),"新規採用時のみ","未受講")))</f>
        <v/>
      </c>
      <c r="K34" s="15">
        <f>IF($J34="未受講",$B34,"")</f>
        <v/>
      </c>
    </row>
    <row r="35">
      <c r="A35" s="7" t="n"/>
      <c r="B35" s="7" t="n"/>
      <c r="C35" s="7" t="n"/>
      <c r="D35" s="7" t="n"/>
      <c r="E35" s="7" t="n"/>
      <c r="F35" s="15">
        <f>IF(OR($E35="",N('01_事業所情報'!$B$10)=0),"",ROUND($E35/MAX('01_事業所情報'!$B$10,32),2))</f>
        <v/>
      </c>
      <c r="G35" s="32" t="n"/>
      <c r="H35" s="32" t="n"/>
      <c r="I35" s="32" t="n"/>
      <c r="J35" s="15">
        <f>IF($B35="","",IF(AND($I35&lt;&gt;"",$I35&gt;=EDATE(TODAY(),-12)),"受講済",IF(AND($H35&lt;&gt;"",$H35&gt;=$G35),"新規採用時のみ","未受講")))</f>
        <v/>
      </c>
      <c r="K35" s="15">
        <f>IF($J35="未受講",$B35,"")</f>
        <v/>
      </c>
    </row>
    <row r="36">
      <c r="A36" s="7" t="n"/>
      <c r="B36" s="7" t="n"/>
      <c r="C36" s="7" t="n"/>
      <c r="D36" s="7" t="n"/>
      <c r="E36" s="7" t="n"/>
      <c r="F36" s="15">
        <f>IF(OR($E36="",N('01_事業所情報'!$B$10)=0),"",ROUND($E36/MAX('01_事業所情報'!$B$10,32),2))</f>
        <v/>
      </c>
      <c r="G36" s="32" t="n"/>
      <c r="H36" s="32" t="n"/>
      <c r="I36" s="32" t="n"/>
      <c r="J36" s="15">
        <f>IF($B36="","",IF(AND($I36&lt;&gt;"",$I36&gt;=EDATE(TODAY(),-12)),"受講済",IF(AND($H36&lt;&gt;"",$H36&gt;=$G36),"新規採用時のみ","未受講")))</f>
        <v/>
      </c>
      <c r="K36" s="15">
        <f>IF($J36="未受講",$B36,"")</f>
        <v/>
      </c>
    </row>
    <row r="37">
      <c r="A37" s="7" t="n"/>
      <c r="B37" s="7" t="n"/>
      <c r="C37" s="7" t="n"/>
      <c r="D37" s="7" t="n"/>
      <c r="E37" s="7" t="n"/>
      <c r="F37" s="15">
        <f>IF(OR($E37="",N('01_事業所情報'!$B$10)=0),"",ROUND($E37/MAX('01_事業所情報'!$B$10,32),2))</f>
        <v/>
      </c>
      <c r="G37" s="32" t="n"/>
      <c r="H37" s="32" t="n"/>
      <c r="I37" s="32" t="n"/>
      <c r="J37" s="15">
        <f>IF($B37="","",IF(AND($I37&lt;&gt;"",$I37&gt;=EDATE(TODAY(),-12)),"受講済",IF(AND($H37&lt;&gt;"",$H37&gt;=$G37),"新規採用時のみ","未受講")))</f>
        <v/>
      </c>
      <c r="K37" s="15">
        <f>IF($J37="未受講",$B37,"")</f>
        <v/>
      </c>
    </row>
    <row r="38">
      <c r="A38" s="7" t="n"/>
      <c r="B38" s="7" t="n"/>
      <c r="C38" s="7" t="n"/>
      <c r="D38" s="7" t="n"/>
      <c r="E38" s="7" t="n"/>
      <c r="F38" s="15">
        <f>IF(OR($E38="",N('01_事業所情報'!$B$10)=0),"",ROUND($E38/MAX('01_事業所情報'!$B$10,32),2))</f>
        <v/>
      </c>
      <c r="G38" s="32" t="n"/>
      <c r="H38" s="32" t="n"/>
      <c r="I38" s="32" t="n"/>
      <c r="J38" s="15">
        <f>IF($B38="","",IF(AND($I38&lt;&gt;"",$I38&gt;=EDATE(TODAY(),-12)),"受講済",IF(AND($H38&lt;&gt;"",$H38&gt;=$G38),"新規採用時のみ","未受講")))</f>
        <v/>
      </c>
      <c r="K38" s="15">
        <f>IF($J38="未受講",$B38,"")</f>
        <v/>
      </c>
    </row>
    <row r="39">
      <c r="A39" s="7" t="n"/>
      <c r="B39" s="7" t="n"/>
      <c r="C39" s="7" t="n"/>
      <c r="D39" s="7" t="n"/>
      <c r="E39" s="7" t="n"/>
      <c r="F39" s="15">
        <f>IF(OR($E39="",N('01_事業所情報'!$B$10)=0),"",ROUND($E39/MAX('01_事業所情報'!$B$10,32),2))</f>
        <v/>
      </c>
      <c r="G39" s="32" t="n"/>
      <c r="H39" s="32" t="n"/>
      <c r="I39" s="32" t="n"/>
      <c r="J39" s="15">
        <f>IF($B39="","",IF(AND($I39&lt;&gt;"",$I39&gt;=EDATE(TODAY(),-12)),"受講済",IF(AND($H39&lt;&gt;"",$H39&gt;=$G39),"新規採用時のみ","未受講")))</f>
        <v/>
      </c>
      <c r="K39" s="15">
        <f>IF($J39="未受講",$B39,"")</f>
        <v/>
      </c>
    </row>
    <row r="40">
      <c r="A40" s="7" t="n"/>
      <c r="B40" s="7" t="n"/>
      <c r="C40" s="7" t="n"/>
      <c r="D40" s="7" t="n"/>
      <c r="E40" s="7" t="n"/>
      <c r="F40" s="15">
        <f>IF(OR($E40="",N('01_事業所情報'!$B$10)=0),"",ROUND($E40/MAX('01_事業所情報'!$B$10,32),2))</f>
        <v/>
      </c>
      <c r="G40" s="32" t="n"/>
      <c r="H40" s="32" t="n"/>
      <c r="I40" s="32" t="n"/>
      <c r="J40" s="15">
        <f>IF($B40="","",IF(AND($I40&lt;&gt;"",$I40&gt;=EDATE(TODAY(),-12)),"受講済",IF(AND($H40&lt;&gt;"",$H40&gt;=$G40),"新規採用時のみ","未受講")))</f>
        <v/>
      </c>
      <c r="K40" s="15">
        <f>IF($J40="未受講",$B40,"")</f>
        <v/>
      </c>
    </row>
    <row r="41">
      <c r="A41" s="7" t="n"/>
      <c r="B41" s="7" t="n"/>
      <c r="C41" s="7" t="n"/>
      <c r="D41" s="7" t="n"/>
      <c r="E41" s="7" t="n"/>
      <c r="F41" s="15">
        <f>IF(OR($E41="",N('01_事業所情報'!$B$10)=0),"",ROUND($E41/MAX('01_事業所情報'!$B$10,32),2))</f>
        <v/>
      </c>
      <c r="G41" s="32" t="n"/>
      <c r="H41" s="32" t="n"/>
      <c r="I41" s="32" t="n"/>
      <c r="J41" s="15">
        <f>IF($B41="","",IF(AND($I41&lt;&gt;"",$I41&gt;=EDATE(TODAY(),-12)),"受講済",IF(AND($H41&lt;&gt;"",$H41&gt;=$G41),"新規採用時のみ","未受講")))</f>
        <v/>
      </c>
      <c r="K41" s="15">
        <f>IF($J41="未受講",$B41,"")</f>
        <v/>
      </c>
    </row>
    <row r="42">
      <c r="A42" s="7" t="n"/>
      <c r="B42" s="7" t="n"/>
      <c r="C42" s="7" t="n"/>
      <c r="D42" s="7" t="n"/>
      <c r="E42" s="7" t="n"/>
      <c r="F42" s="15">
        <f>IF(OR($E42="",N('01_事業所情報'!$B$10)=0),"",ROUND($E42/MAX('01_事業所情報'!$B$10,32),2))</f>
        <v/>
      </c>
      <c r="G42" s="32" t="n"/>
      <c r="H42" s="32" t="n"/>
      <c r="I42" s="32" t="n"/>
      <c r="J42" s="15">
        <f>IF($B42="","",IF(AND($I42&lt;&gt;"",$I42&gt;=EDATE(TODAY(),-12)),"受講済",IF(AND($H42&lt;&gt;"",$H42&gt;=$G42),"新規採用時のみ","未受講")))</f>
        <v/>
      </c>
      <c r="K42" s="15">
        <f>IF($J42="未受講",$B42,"")</f>
        <v/>
      </c>
    </row>
    <row r="43">
      <c r="A43" s="7" t="n"/>
      <c r="B43" s="7" t="n"/>
      <c r="C43" s="7" t="n"/>
      <c r="D43" s="7" t="n"/>
      <c r="E43" s="7" t="n"/>
      <c r="F43" s="15">
        <f>IF(OR($E43="",N('01_事業所情報'!$B$10)=0),"",ROUND($E43/MAX('01_事業所情報'!$B$10,32),2))</f>
        <v/>
      </c>
      <c r="G43" s="32" t="n"/>
      <c r="H43" s="32" t="n"/>
      <c r="I43" s="32" t="n"/>
      <c r="J43" s="15">
        <f>IF($B43="","",IF(AND($I43&lt;&gt;"",$I43&gt;=EDATE(TODAY(),-12)),"受講済",IF(AND($H43&lt;&gt;"",$H43&gt;=$G43),"新規採用時のみ","未受講")))</f>
        <v/>
      </c>
      <c r="K43" s="15">
        <f>IF($J43="未受講",$B43,"")</f>
        <v/>
      </c>
    </row>
    <row r="44">
      <c r="A44" s="7" t="n"/>
      <c r="B44" s="7" t="n"/>
      <c r="C44" s="7" t="n"/>
      <c r="D44" s="7" t="n"/>
      <c r="E44" s="7" t="n"/>
      <c r="F44" s="15">
        <f>IF(OR($E44="",N('01_事業所情報'!$B$10)=0),"",ROUND($E44/MAX('01_事業所情報'!$B$10,32),2))</f>
        <v/>
      </c>
      <c r="G44" s="32" t="n"/>
      <c r="H44" s="32" t="n"/>
      <c r="I44" s="32" t="n"/>
      <c r="J44" s="15">
        <f>IF($B44="","",IF(AND($I44&lt;&gt;"",$I44&gt;=EDATE(TODAY(),-12)),"受講済",IF(AND($H44&lt;&gt;"",$H44&gt;=$G44),"新規採用時のみ","未受講")))</f>
        <v/>
      </c>
      <c r="K44" s="15">
        <f>IF($J44="未受講",$B44,"")</f>
        <v/>
      </c>
    </row>
    <row r="45">
      <c r="A45" s="7" t="n"/>
      <c r="B45" s="7" t="n"/>
      <c r="C45" s="7" t="n"/>
      <c r="D45" s="7" t="n"/>
      <c r="E45" s="7" t="n"/>
      <c r="F45" s="15">
        <f>IF(OR($E45="",N('01_事業所情報'!$B$10)=0),"",ROUND($E45/MAX('01_事業所情報'!$B$10,32),2))</f>
        <v/>
      </c>
      <c r="G45" s="32" t="n"/>
      <c r="H45" s="32" t="n"/>
      <c r="I45" s="32" t="n"/>
      <c r="J45" s="15">
        <f>IF($B45="","",IF(AND($I45&lt;&gt;"",$I45&gt;=EDATE(TODAY(),-12)),"受講済",IF(AND($H45&lt;&gt;"",$H45&gt;=$G45),"新規採用時のみ","未受講")))</f>
        <v/>
      </c>
      <c r="K45" s="15">
        <f>IF($J45="未受講",$B45,"")</f>
        <v/>
      </c>
    </row>
    <row r="46">
      <c r="A46" s="7" t="n"/>
      <c r="B46" s="7" t="n"/>
      <c r="C46" s="7" t="n"/>
      <c r="D46" s="7" t="n"/>
      <c r="E46" s="7" t="n"/>
      <c r="F46" s="15">
        <f>IF(OR($E46="",N('01_事業所情報'!$B$10)=0),"",ROUND($E46/MAX('01_事業所情報'!$B$10,32),2))</f>
        <v/>
      </c>
      <c r="G46" s="32" t="n"/>
      <c r="H46" s="32" t="n"/>
      <c r="I46" s="32" t="n"/>
      <c r="J46" s="15">
        <f>IF($B46="","",IF(AND($I46&lt;&gt;"",$I46&gt;=EDATE(TODAY(),-12)),"受講済",IF(AND($H46&lt;&gt;"",$H46&gt;=$G46),"新規採用時のみ","未受講")))</f>
        <v/>
      </c>
      <c r="K46" s="15">
        <f>IF($J46="未受講",$B46,"")</f>
        <v/>
      </c>
    </row>
    <row r="47">
      <c r="A47" s="7" t="n"/>
      <c r="B47" s="7" t="n"/>
      <c r="C47" s="7" t="n"/>
      <c r="D47" s="7" t="n"/>
      <c r="E47" s="7" t="n"/>
      <c r="F47" s="15">
        <f>IF(OR($E47="",N('01_事業所情報'!$B$10)=0),"",ROUND($E47/MAX('01_事業所情報'!$B$10,32),2))</f>
        <v/>
      </c>
      <c r="G47" s="32" t="n"/>
      <c r="H47" s="32" t="n"/>
      <c r="I47" s="32" t="n"/>
      <c r="J47" s="15">
        <f>IF($B47="","",IF(AND($I47&lt;&gt;"",$I47&gt;=EDATE(TODAY(),-12)),"受講済",IF(AND($H47&lt;&gt;"",$H47&gt;=$G47),"新規採用時のみ","未受講")))</f>
        <v/>
      </c>
      <c r="K47" s="15">
        <f>IF($J47="未受講",$B47,"")</f>
        <v/>
      </c>
    </row>
    <row r="48">
      <c r="A48" s="7" t="n"/>
      <c r="B48" s="7" t="n"/>
      <c r="C48" s="7" t="n"/>
      <c r="D48" s="7" t="n"/>
      <c r="E48" s="7" t="n"/>
      <c r="F48" s="15">
        <f>IF(OR($E48="",N('01_事業所情報'!$B$10)=0),"",ROUND($E48/MAX('01_事業所情報'!$B$10,32),2))</f>
        <v/>
      </c>
      <c r="G48" s="32" t="n"/>
      <c r="H48" s="32" t="n"/>
      <c r="I48" s="32" t="n"/>
      <c r="J48" s="15">
        <f>IF($B48="","",IF(AND($I48&lt;&gt;"",$I48&gt;=EDATE(TODAY(),-12)),"受講済",IF(AND($H48&lt;&gt;"",$H48&gt;=$G48),"新規採用時のみ","未受講")))</f>
        <v/>
      </c>
      <c r="K48" s="15">
        <f>IF($J48="未受講",$B48,"")</f>
        <v/>
      </c>
    </row>
    <row r="49">
      <c r="A49" s="7" t="n"/>
      <c r="B49" s="7" t="n"/>
      <c r="C49" s="7" t="n"/>
      <c r="D49" s="7" t="n"/>
      <c r="E49" s="7" t="n"/>
      <c r="F49" s="15">
        <f>IF(OR($E49="",N('01_事業所情報'!$B$10)=0),"",ROUND($E49/MAX('01_事業所情報'!$B$10,32),2))</f>
        <v/>
      </c>
      <c r="G49" s="32" t="n"/>
      <c r="H49" s="32" t="n"/>
      <c r="I49" s="32" t="n"/>
      <c r="J49" s="15">
        <f>IF($B49="","",IF(AND($I49&lt;&gt;"",$I49&gt;=EDATE(TODAY(),-12)),"受講済",IF(AND($H49&lt;&gt;"",$H49&gt;=$G49),"新規採用時のみ","未受講")))</f>
        <v/>
      </c>
      <c r="K49" s="15">
        <f>IF($J49="未受講",$B49,"")</f>
        <v/>
      </c>
    </row>
    <row r="50">
      <c r="A50" s="7" t="n"/>
      <c r="B50" s="7" t="n"/>
      <c r="C50" s="7" t="n"/>
      <c r="D50" s="7" t="n"/>
      <c r="E50" s="7" t="n"/>
      <c r="F50" s="15">
        <f>IF(OR($E50="",N('01_事業所情報'!$B$10)=0),"",ROUND($E50/MAX('01_事業所情報'!$B$10,32),2))</f>
        <v/>
      </c>
      <c r="G50" s="32" t="n"/>
      <c r="H50" s="32" t="n"/>
      <c r="I50" s="32" t="n"/>
      <c r="J50" s="15">
        <f>IF($B50="","",IF(AND($I50&lt;&gt;"",$I50&gt;=EDATE(TODAY(),-12)),"受講済",IF(AND($H50&lt;&gt;"",$H50&gt;=$G50),"新規採用時のみ","未受講")))</f>
        <v/>
      </c>
      <c r="K50" s="15">
        <f>IF($J50="未受講",$B50,"")</f>
        <v/>
      </c>
    </row>
    <row r="51">
      <c r="A51" s="7" t="n"/>
      <c r="B51" s="7" t="n"/>
      <c r="C51" s="7" t="n"/>
      <c r="D51" s="7" t="n"/>
      <c r="E51" s="7" t="n"/>
      <c r="F51" s="15">
        <f>IF(OR($E51="",N('01_事業所情報'!$B$10)=0),"",ROUND($E51/MAX('01_事業所情報'!$B$10,32),2))</f>
        <v/>
      </c>
      <c r="G51" s="32" t="n"/>
      <c r="H51" s="32" t="n"/>
      <c r="I51" s="32" t="n"/>
      <c r="J51" s="15">
        <f>IF($B51="","",IF(AND($I51&lt;&gt;"",$I51&gt;=EDATE(TODAY(),-12)),"受講済",IF(AND($H51&lt;&gt;"",$H51&gt;=$G51),"新規採用時のみ","未受講")))</f>
        <v/>
      </c>
      <c r="K51" s="15">
        <f>IF($J51="未受講",$B51,"")</f>
        <v/>
      </c>
    </row>
    <row r="52">
      <c r="A52" s="7" t="n"/>
      <c r="B52" s="7" t="n"/>
      <c r="C52" s="7" t="n"/>
      <c r="D52" s="7" t="n"/>
      <c r="E52" s="7" t="n"/>
      <c r="F52" s="15">
        <f>IF(OR($E52="",N('01_事業所情報'!$B$10)=0),"",ROUND($E52/MAX('01_事業所情報'!$B$10,32),2))</f>
        <v/>
      </c>
      <c r="G52" s="32" t="n"/>
      <c r="H52" s="32" t="n"/>
      <c r="I52" s="32" t="n"/>
      <c r="J52" s="15">
        <f>IF($B52="","",IF(AND($I52&lt;&gt;"",$I52&gt;=EDATE(TODAY(),-12)),"受講済",IF(AND($H52&lt;&gt;"",$H52&gt;=$G52),"新規採用時のみ","未受講")))</f>
        <v/>
      </c>
      <c r="K52" s="15">
        <f>IF($J52="未受講",$B52,"")</f>
        <v/>
      </c>
    </row>
    <row r="53">
      <c r="A53" s="7" t="n"/>
      <c r="B53" s="7" t="n"/>
      <c r="C53" s="7" t="n"/>
      <c r="D53" s="7" t="n"/>
      <c r="E53" s="7" t="n"/>
      <c r="F53" s="15">
        <f>IF(OR($E53="",N('01_事業所情報'!$B$10)=0),"",ROUND($E53/MAX('01_事業所情報'!$B$10,32),2))</f>
        <v/>
      </c>
      <c r="G53" s="32" t="n"/>
      <c r="H53" s="32" t="n"/>
      <c r="I53" s="32" t="n"/>
      <c r="J53" s="15">
        <f>IF($B53="","",IF(AND($I53&lt;&gt;"",$I53&gt;=EDATE(TODAY(),-12)),"受講済",IF(AND($H53&lt;&gt;"",$H53&gt;=$G53),"新規採用時のみ","未受講")))</f>
        <v/>
      </c>
      <c r="K53" s="15">
        <f>IF($J53="未受講",$B53,"")</f>
        <v/>
      </c>
    </row>
    <row r="54">
      <c r="E54" s="4" t="inlineStr">
        <is>
          <t>常勤換算 合計</t>
        </is>
      </c>
      <c r="F54" s="6">
        <f>ROUND(SUM($F$4:$F$53),2)</f>
        <v/>
      </c>
    </row>
    <row r="55"/>
    <row r="56">
      <c r="A56" s="4" t="inlineStr">
        <is>
          <t>研修対象 実人数（全従業者）</t>
        </is>
      </c>
      <c r="B56" s="16">
        <f>COUNTA($B$4:$B$53)</f>
        <v/>
      </c>
      <c r="C56" s="17" t="n"/>
      <c r="D56" s="10" t="n"/>
    </row>
    <row r="57">
      <c r="A57" s="4" t="inlineStr">
        <is>
          <t>受講済人数</t>
        </is>
      </c>
      <c r="B57" s="16">
        <f>COUNTIF($J$4:$J$53,"受講済")+COUNTIF($J$4:$J$53,"新規採用時のみ")</f>
        <v/>
      </c>
      <c r="C57" s="17" t="n"/>
      <c r="D57" s="10" t="n"/>
    </row>
    <row r="58">
      <c r="A58" s="4" t="inlineStr">
        <is>
          <t>受講率（%）</t>
        </is>
      </c>
      <c r="B58" s="33">
        <f>IF($B$56=0,"",ROUND($B$57/$B$56*100,1))</f>
        <v/>
      </c>
      <c r="C58" s="17" t="n"/>
      <c r="D58" s="10" t="n"/>
    </row>
    <row r="59">
      <c r="A59" s="4" t="inlineStr">
        <is>
          <t>未受講者数（氏名はK列に出ます）</t>
        </is>
      </c>
      <c r="B59" s="16">
        <f>COUNTIF($J$4:$J$53,"未受講")</f>
        <v/>
      </c>
      <c r="C59" s="17" t="n"/>
      <c r="D59" s="10" t="n"/>
    </row>
    <row r="60">
      <c r="A60" s="19" t="inlineStr">
        <is>
          <t>※ 受講判定は「年次研修 受講日」が本日から1年以内なら受講済（要件が「1年に1回以上」のため年度ではなく直近1年で見ます）。新規採用者は入職日以降に新規採用時研修を受けていれば「新規採用時のみ」。</t>
        </is>
      </c>
    </row>
    <row r="61">
      <c r="A61" s="19" t="inlineStr">
        <is>
          <t>※ 常勤換算（F列）は「01_事業所情報」のB10（常勤の従業者が勤務すべき1週間の時間数）を入れてから使ってください。B10が未入力の間は空欄になります（32時間で割った過大な値を出さないため）。</t>
        </is>
      </c>
    </row>
  </sheetData>
  <mergeCells count="8">
    <mergeCell ref="A61:K61"/>
    <mergeCell ref="A1:J1"/>
    <mergeCell ref="B59:D59"/>
    <mergeCell ref="B57:D57"/>
    <mergeCell ref="B56:D56"/>
    <mergeCell ref="B58:D58"/>
    <mergeCell ref="A60:K60"/>
    <mergeCell ref="A2:J2"/>
  </mergeCells>
  <dataValidations count="1">
    <dataValidation sqref="D4:D53" showDropDown="0" showInputMessage="0" showErrorMessage="0" allowBlank="1" type="list">
      <formula1>"常勤,非常勤,短時間"</formula1>
    </dataValidation>
  </dataValidations>
  <pageMargins left="0.4" right="0.4" top="0.5" bottom="0.5" header="0.5" footer="0.5"/>
  <pageSetup orientation="landscape" paperSize="9" fitToHeight="0" fitToWidth="1"/>
</worksheet>
</file>

<file path=xl/worksheets/sheet30.xml><?xml version="1.0" encoding="utf-8"?>
<worksheet xmlns="http://schemas.openxmlformats.org/spreadsheetml/2006/main">
  <sheetPr>
    <tabColor rgb="00F2A65A"/>
    <outlinePr summaryBelow="1" summaryRight="1"/>
    <pageSetUpPr fitToPage="1"/>
  </sheetPr>
  <dimension ref="A1:G23"/>
  <sheetViews>
    <sheetView showGridLines="0" workbookViewId="0">
      <selection activeCell="A1" sqref="A1"/>
    </sheetView>
  </sheetViews>
  <sheetFormatPr baseColWidth="8" defaultRowHeight="15"/>
  <cols>
    <col width="34" customWidth="1" min="1" max="1"/>
    <col width="26" customWidth="1" min="2" max="2"/>
    <col width="26" customWidth="1" min="3" max="3"/>
    <col width="16" customWidth="1" min="4" max="4"/>
    <col width="16" customWidth="1" min="5" max="5"/>
    <col width="14" customWidth="1" min="6" max="6"/>
    <col width="16" customWidth="1" min="7" max="7"/>
  </cols>
  <sheetData>
    <row r="1" ht="22" customHeight="1">
      <c r="A1" s="1" t="inlineStr">
        <is>
          <t>10_減算インパクト試算（記入例）</t>
        </is>
      </c>
    </row>
    <row r="2" ht="26" customHeight="1">
      <c r="A2" s="2" t="inlineStr">
        <is>
          <t>自事業所の所定単位数と1単位単価で、減算額の目安を出します。1単位単価は 01_事業所情報 から自動で入ります。1単位未満の端数処理は請求システム・国保連の取扱いに合わせてください（本シートは概算です）。</t>
        </is>
      </c>
    </row>
    <row r="3" ht="30" customHeight="1">
      <c r="A3" s="3" t="inlineStr">
        <is>
          <t>月</t>
        </is>
      </c>
      <c r="B3" s="3" t="inlineStr">
        <is>
          <t>児発 基本報酬 所定単位数合計</t>
        </is>
      </c>
      <c r="C3" s="3" t="inlineStr">
        <is>
          <t>放デイ 基本報酬 所定単位数合計</t>
        </is>
      </c>
      <c r="D3" s="3" t="inlineStr">
        <is>
          <t>合計単位数</t>
        </is>
      </c>
      <c r="E3" s="3" t="inlineStr">
        <is>
          <t>減算単位数（1%）</t>
        </is>
      </c>
      <c r="F3" s="3" t="inlineStr">
        <is>
          <t>1単位単価（円）</t>
        </is>
      </c>
      <c r="G3" s="3" t="inlineStr">
        <is>
          <t>減算額（円）</t>
        </is>
      </c>
    </row>
    <row r="4">
      <c r="A4" s="4" t="inlineStr">
        <is>
          <t>4月</t>
        </is>
      </c>
      <c r="B4" s="31" t="n">
        <v>51200</v>
      </c>
      <c r="C4" s="31" t="n">
        <v>76800</v>
      </c>
      <c r="D4" s="25">
        <f>IF(AND($B4="",$C4=""),"",N($B4)+N($C4))</f>
        <v/>
      </c>
      <c r="E4" s="25">
        <f>IF($D4="","",ROUND($D4*0.01,0))</f>
        <v/>
      </c>
      <c r="F4" s="26">
        <f>'記入例01_事業所情報'!$B$9</f>
        <v/>
      </c>
      <c r="G4" s="25">
        <f>IF($E4="","",ROUND($E4*$F4,0))</f>
        <v/>
      </c>
    </row>
    <row r="5">
      <c r="A5" s="4" t="inlineStr">
        <is>
          <t>5月</t>
        </is>
      </c>
      <c r="B5" s="31" t="n">
        <v>52400</v>
      </c>
      <c r="C5" s="31" t="n">
        <v>78600</v>
      </c>
      <c r="D5" s="25">
        <f>IF(AND($B5="",$C5=""),"",N($B5)+N($C5))</f>
        <v/>
      </c>
      <c r="E5" s="25">
        <f>IF($D5="","",ROUND($D5*0.01,0))</f>
        <v/>
      </c>
      <c r="F5" s="26">
        <f>'記入例01_事業所情報'!$B$9</f>
        <v/>
      </c>
      <c r="G5" s="25">
        <f>IF($E5="","",ROUND($E5*$F5,0))</f>
        <v/>
      </c>
    </row>
    <row r="6">
      <c r="A6" s="4" t="inlineStr">
        <is>
          <t>6月</t>
        </is>
      </c>
      <c r="B6" s="31" t="n">
        <v>50400</v>
      </c>
      <c r="C6" s="31" t="n">
        <v>75600</v>
      </c>
      <c r="D6" s="25">
        <f>IF(AND($B6="",$C6=""),"",N($B6)+N($C6))</f>
        <v/>
      </c>
      <c r="E6" s="25">
        <f>IF($D6="","",ROUND($D6*0.01,0))</f>
        <v/>
      </c>
      <c r="F6" s="26">
        <f>'記入例01_事業所情報'!$B$9</f>
        <v/>
      </c>
      <c r="G6" s="25">
        <f>IF($E6="","",ROUND($E6*$F6,0))</f>
        <v/>
      </c>
    </row>
    <row r="7">
      <c r="A7" s="4" t="inlineStr">
        <is>
          <t>7月</t>
        </is>
      </c>
      <c r="B7" s="31" t="n">
        <v>55600</v>
      </c>
      <c r="C7" s="31" t="n">
        <v>83400</v>
      </c>
      <c r="D7" s="25">
        <f>IF(AND($B7="",$C7=""),"",N($B7)+N($C7))</f>
        <v/>
      </c>
      <c r="E7" s="25">
        <f>IF($D7="","",ROUND($D7*0.01,0))</f>
        <v/>
      </c>
      <c r="F7" s="26">
        <f>'記入例01_事業所情報'!$B$9</f>
        <v/>
      </c>
      <c r="G7" s="25">
        <f>IF($E7="","",ROUND($E7*$F7,0))</f>
        <v/>
      </c>
    </row>
    <row r="8">
      <c r="A8" s="4" t="inlineStr">
        <is>
          <t>8月</t>
        </is>
      </c>
      <c r="B8" s="31" t="n">
        <v>56800</v>
      </c>
      <c r="C8" s="31" t="n">
        <v>85200</v>
      </c>
      <c r="D8" s="25">
        <f>IF(AND($B8="",$C8=""),"",N($B8)+N($C8))</f>
        <v/>
      </c>
      <c r="E8" s="25">
        <f>IF($D8="","",ROUND($D8*0.01,0))</f>
        <v/>
      </c>
      <c r="F8" s="26">
        <f>'記入例01_事業所情報'!$B$9</f>
        <v/>
      </c>
      <c r="G8" s="25">
        <f>IF($E8="","",ROUND($E8*$F8,0))</f>
        <v/>
      </c>
    </row>
    <row r="9">
      <c r="A9" s="4" t="inlineStr">
        <is>
          <t>9月</t>
        </is>
      </c>
      <c r="B9" s="31" t="n">
        <v>53200</v>
      </c>
      <c r="C9" s="31" t="n">
        <v>79800</v>
      </c>
      <c r="D9" s="25">
        <f>IF(AND($B9="",$C9=""),"",N($B9)+N($C9))</f>
        <v/>
      </c>
      <c r="E9" s="25">
        <f>IF($D9="","",ROUND($D9*0.01,0))</f>
        <v/>
      </c>
      <c r="F9" s="26">
        <f>'記入例01_事業所情報'!$B$9</f>
        <v/>
      </c>
      <c r="G9" s="25">
        <f>IF($E9="","",ROUND($E9*$F9,0))</f>
        <v/>
      </c>
    </row>
    <row r="10">
      <c r="A10" s="4" t="inlineStr">
        <is>
          <t>10月</t>
        </is>
      </c>
      <c r="B10" s="31" t="n">
        <v>52000</v>
      </c>
      <c r="C10" s="31" t="n">
        <v>78000</v>
      </c>
      <c r="D10" s="25">
        <f>IF(AND($B10="",$C10=""),"",N($B10)+N($C10))</f>
        <v/>
      </c>
      <c r="E10" s="25">
        <f>IF($D10="","",ROUND($D10*0.01,0))</f>
        <v/>
      </c>
      <c r="F10" s="26">
        <f>'記入例01_事業所情報'!$B$9</f>
        <v/>
      </c>
      <c r="G10" s="25">
        <f>IF($E10="","",ROUND($E10*$F10,0))</f>
        <v/>
      </c>
    </row>
    <row r="11">
      <c r="A11" s="4" t="inlineStr">
        <is>
          <t>11月</t>
        </is>
      </c>
      <c r="B11" s="31" t="n">
        <v>51600</v>
      </c>
      <c r="C11" s="31" t="n">
        <v>77400</v>
      </c>
      <c r="D11" s="25">
        <f>IF(AND($B11="",$C11=""),"",N($B11)+N($C11))</f>
        <v/>
      </c>
      <c r="E11" s="25">
        <f>IF($D11="","",ROUND($D11*0.01,0))</f>
        <v/>
      </c>
      <c r="F11" s="26">
        <f>'記入例01_事業所情報'!$B$9</f>
        <v/>
      </c>
      <c r="G11" s="25">
        <f>IF($E11="","",ROUND($E11*$F11,0))</f>
        <v/>
      </c>
    </row>
    <row r="12">
      <c r="A12" s="4" t="inlineStr">
        <is>
          <t>12月</t>
        </is>
      </c>
      <c r="B12" s="31" t="n">
        <v>48400</v>
      </c>
      <c r="C12" s="31" t="n">
        <v>72600</v>
      </c>
      <c r="D12" s="25">
        <f>IF(AND($B12="",$C12=""),"",N($B12)+N($C12))</f>
        <v/>
      </c>
      <c r="E12" s="25">
        <f>IF($D12="","",ROUND($D12*0.01,0))</f>
        <v/>
      </c>
      <c r="F12" s="26">
        <f>'記入例01_事業所情報'!$B$9</f>
        <v/>
      </c>
      <c r="G12" s="25">
        <f>IF($E12="","",ROUND($E12*$F12,0))</f>
        <v/>
      </c>
    </row>
    <row r="13">
      <c r="A13" s="4" t="inlineStr">
        <is>
          <t>1月</t>
        </is>
      </c>
      <c r="B13" s="31" t="n">
        <v>50800</v>
      </c>
      <c r="C13" s="31" t="n">
        <v>76200</v>
      </c>
      <c r="D13" s="25">
        <f>IF(AND($B13="",$C13=""),"",N($B13)+N($C13))</f>
        <v/>
      </c>
      <c r="E13" s="25">
        <f>IF($D13="","",ROUND($D13*0.01,0))</f>
        <v/>
      </c>
      <c r="F13" s="26">
        <f>'記入例01_事業所情報'!$B$9</f>
        <v/>
      </c>
      <c r="G13" s="25">
        <f>IF($E13="","",ROUND($E13*$F13,0))</f>
        <v/>
      </c>
    </row>
    <row r="14">
      <c r="A14" s="4" t="inlineStr">
        <is>
          <t>2月</t>
        </is>
      </c>
      <c r="B14" s="31" t="n">
        <v>49600</v>
      </c>
      <c r="C14" s="31" t="n">
        <v>74400</v>
      </c>
      <c r="D14" s="25">
        <f>IF(AND($B14="",$C14=""),"",N($B14)+N($C14))</f>
        <v/>
      </c>
      <c r="E14" s="25">
        <f>IF($D14="","",ROUND($D14*0.01,0))</f>
        <v/>
      </c>
      <c r="F14" s="26">
        <f>'記入例01_事業所情報'!$B$9</f>
        <v/>
      </c>
      <c r="G14" s="25">
        <f>IF($E14="","",ROUND($E14*$F14,0))</f>
        <v/>
      </c>
    </row>
    <row r="15">
      <c r="A15" s="4" t="inlineStr">
        <is>
          <t>3月</t>
        </is>
      </c>
      <c r="B15" s="31" t="n">
        <v>52800</v>
      </c>
      <c r="C15" s="31" t="n">
        <v>79200</v>
      </c>
      <c r="D15" s="25">
        <f>IF(AND($B15="",$C15=""),"",N($B15)+N($C15))</f>
        <v/>
      </c>
      <c r="E15" s="25">
        <f>IF($D15="","",ROUND($D15*0.01,0))</f>
        <v/>
      </c>
      <c r="F15" s="26">
        <f>'記入例01_事業所情報'!$B$9</f>
        <v/>
      </c>
      <c r="G15" s="25">
        <f>IF($E15="","",ROUND($E15*$F15,0))</f>
        <v/>
      </c>
    </row>
    <row r="16"/>
    <row r="17" ht="22" customHeight="1">
      <c r="A17" s="4" t="inlineStr">
        <is>
          <t>年間 減算額（円）</t>
        </is>
      </c>
      <c r="B17" s="17" t="n"/>
      <c r="C17" s="10" t="n"/>
      <c r="D17" s="25">
        <f>SUM($G$4:$G$15)</f>
        <v/>
      </c>
      <c r="E17" s="10" t="n"/>
    </row>
    <row r="18" ht="22" customHeight="1">
      <c r="A18" s="4" t="inlineStr">
        <is>
          <t>月平均 減算額（円）</t>
        </is>
      </c>
      <c r="B18" s="17" t="n"/>
      <c r="C18" s="10" t="n"/>
      <c r="D18" s="25">
        <f>IF(COUNT($G$4:$G$15)=0,"",ROUND(AVERAGE($G$4:$G$15),0))</f>
        <v/>
      </c>
      <c r="E18" s="10" t="n"/>
    </row>
    <row r="19" ht="22" customHeight="1">
      <c r="A19" s="4" t="inlineStr">
        <is>
          <t>3か月分の目安（円）</t>
        </is>
      </c>
      <c r="B19" s="17" t="n"/>
      <c r="C19" s="10" t="n"/>
      <c r="D19" s="25">
        <f>IF($D$18="","",ROUND($D$18*3,0))</f>
        <v/>
      </c>
      <c r="E19" s="10" t="n"/>
    </row>
    <row r="20" ht="22" customHeight="1">
      <c r="A20" s="4" t="inlineStr">
        <is>
          <t>身体拘束廃止未実施減算に同時該当した場合の月額（円）</t>
        </is>
      </c>
      <c r="B20" s="17" t="n"/>
      <c r="C20" s="10" t="n"/>
      <c r="D20" s="25">
        <f>IF(COUNT($D$4:$D$15)=0,"",ROUND(AVERAGE($D$4:$D$15)*(1-0.99*0.99)*$F$4,0))</f>
        <v/>
      </c>
      <c r="E20" s="10" t="n"/>
    </row>
    <row r="21"/>
    <row r="22" ht="28" customHeight="1">
      <c r="A22" s="2" t="inlineStr">
        <is>
          <t>※ 改善状況の報告が事実の生じた月から3月後に設定されているため、いったん該当すると3か月前後は減算が続くのが通常です。本シートの「3か月分の目安」は最低ラインの目安として使ってください。</t>
        </is>
      </c>
    </row>
    <row r="23" ht="34" customHeight="1">
      <c r="A23" s="2" t="inlineStr">
        <is>
          <t>※ 「所定単位数」に各種加算を含むかは、留意事項通知 第二の1の(10)に明示がありません（(7)(8)にある「各種加算がなされる前の単位数とし」という注記が(10)には置かれていません）。告示の注の位置から基本報酬に対する減算と解されますが、指定権者・請求システムの取扱いを確認してください。</t>
        </is>
      </c>
    </row>
  </sheetData>
  <mergeCells count="12">
    <mergeCell ref="D20:E20"/>
    <mergeCell ref="A19:C19"/>
    <mergeCell ref="A1:G1"/>
    <mergeCell ref="D19:E19"/>
    <mergeCell ref="A22:G22"/>
    <mergeCell ref="A17:C17"/>
    <mergeCell ref="A18:C18"/>
    <mergeCell ref="A2:G2"/>
    <mergeCell ref="D18:E18"/>
    <mergeCell ref="D17:E17"/>
    <mergeCell ref="A20:C20"/>
    <mergeCell ref="A23:G23"/>
  </mergeCells>
  <pageMargins left="0.4" right="0.4" top="0.5" bottom="0.5" header="0.5" footer="0.5"/>
  <pageSetup orientation="landscape" paperSize="9" fitToHeight="1" fitToWidth="1"/>
</worksheet>
</file>

<file path=xl/worksheets/sheet31.xml><?xml version="1.0" encoding="utf-8"?>
<worksheet xmlns="http://schemas.openxmlformats.org/spreadsheetml/2006/main">
  <sheetPr>
    <tabColor rgb="00F2A65A"/>
    <outlinePr summaryBelow="1" summaryRight="1"/>
    <pageSetUpPr fitToPage="1"/>
  </sheetPr>
  <dimension ref="A1:B17"/>
  <sheetViews>
    <sheetView showGridLines="0" workbookViewId="0">
      <selection activeCell="A1" sqref="A1"/>
    </sheetView>
  </sheetViews>
  <sheetFormatPr baseColWidth="8" defaultRowHeight="15"/>
  <cols>
    <col width="32" customWidth="1" min="1" max="1"/>
    <col width="100" customWidth="1" min="2" max="2"/>
  </cols>
  <sheetData>
    <row r="1" ht="22" customHeight="1">
      <c r="A1" s="1" t="inlineStr">
        <is>
          <t>15_虐待防止責任者・虐待防止担当者 任命書 兼 体制表（様式2）（記入例）</t>
        </is>
      </c>
    </row>
    <row r="2" ht="26" customHeight="1">
      <c r="A2" s="2" t="inlineStr">
        <is>
          <t>担当者の配置は基準第45条第2項第3号の義務で、配置していないこと自体が減算事由です。新規指定の場合、担当者の配置は指定と同時に行う必要があります（Q&amp;A VOL.1 問84）。</t>
        </is>
      </c>
    </row>
    <row r="3"/>
    <row r="4" ht="22" customHeight="1">
      <c r="A4" s="4" t="inlineStr">
        <is>
          <t>任命日</t>
        </is>
      </c>
      <c r="B4" s="28" t="inlineStr">
        <is>
          <t>令和8年4月1日</t>
        </is>
      </c>
    </row>
    <row r="5" ht="22" customHeight="1">
      <c r="A5" s="4" t="inlineStr">
        <is>
          <t>事業所名</t>
        </is>
      </c>
      <c r="B5" s="28">
        <f>IF('記入例01_事業所情報'!$B$4="","",'記入例01_事業所情報'!$B$4)</f>
        <v/>
      </c>
    </row>
    <row r="6" ht="22" customHeight="1">
      <c r="A6" s="4" t="inlineStr">
        <is>
          <t>虐待防止責任者（委員長）氏名・職名</t>
        </is>
      </c>
      <c r="B6" s="28" t="inlineStr">
        <is>
          <t>職員A（管理者）</t>
        </is>
      </c>
    </row>
    <row r="7" ht="22" customHeight="1">
      <c r="A7" s="4" t="inlineStr">
        <is>
          <t>虐待防止担当者 氏名・職名</t>
        </is>
      </c>
      <c r="B7" s="28" t="inlineStr">
        <is>
          <t>職員B（児童発達支援管理責任者）</t>
        </is>
      </c>
    </row>
    <row r="8" ht="22" customHeight="1">
      <c r="A8" s="4" t="inlineStr">
        <is>
          <t>担当範囲</t>
        </is>
      </c>
      <c r="B8" s="28" t="inlineStr">
        <is>
          <t>委員会の招集・運営、研修の企画と実施、セルフチェックの集計、ヒヤリハットの受付と委員会への上程</t>
        </is>
      </c>
    </row>
    <row r="9" ht="22" customHeight="1">
      <c r="A9" s="4" t="inlineStr">
        <is>
          <t>責任者の都道府県研修 受講状況</t>
        </is>
      </c>
      <c r="B9" s="28" t="inlineStr">
        <is>
          <t>令和7年11月14日 受講済（○○県 障害者虐待防止・権利擁護研修）</t>
        </is>
      </c>
    </row>
    <row r="10" ht="22" customHeight="1">
      <c r="A10" s="4" t="inlineStr">
        <is>
          <t>担当者の都道府県研修 受講状況</t>
        </is>
      </c>
      <c r="B10" s="28" t="inlineStr">
        <is>
          <t>令和8年度 受講予定（未受講）</t>
        </is>
      </c>
    </row>
    <row r="11" ht="22" customHeight="1">
      <c r="A11" s="4" t="inlineStr">
        <is>
          <t>事業所内への掲示</t>
        </is>
      </c>
      <c r="B11" s="28" t="inlineStr">
        <is>
          <t>玄関掲示板に様式12を掲示（令和8年4月1日から）</t>
        </is>
      </c>
    </row>
    <row r="12" ht="22" customHeight="1">
      <c r="A12" s="4" t="inlineStr">
        <is>
          <t>法人単位の委員会の有無と関係</t>
        </is>
      </c>
      <c r="B12" s="28" t="inlineStr">
        <is>
          <t>無（事業所単位で委員会を設置）</t>
        </is>
      </c>
    </row>
    <row r="13" ht="22" customHeight="1">
      <c r="A13" s="27" t="inlineStr">
        <is>
          <t>体制図</t>
        </is>
      </c>
    </row>
    <row r="14" ht="48" customHeight="1">
      <c r="A14" s="13" t="inlineStr">
        <is>
          <t>管理者（虐待防止責任者・委員会の委員長）
　└ 虐待防止担当者（児童発達支援管理責任者等）
　　　└ 全従業者（児童指導員・保育士・機能訓練担当職員・送迎ドライバー・調理員・事務職員・短時間労働者を含む）</t>
        </is>
      </c>
    </row>
    <row r="15" ht="32" customHeight="1">
      <c r="A15" s="13" t="inlineStr">
        <is>
          <t>上記のとおり任命する。
　　令和　　年　　月　　日
　　　　［法人名］　代表者　　　　　　　　　　　　　　　印</t>
        </is>
      </c>
    </row>
    <row r="16" ht="28" customHeight="1">
      <c r="A16" s="2" t="inlineStr">
        <is>
          <t>※ 担当者及び管理者は、都道府県が行う虐待防止に関する研修を受講することが望ましいとされています（解釈通知 第三の3の(35)④）。未受講の場合は空欄にせず「受講予定」と記載してください。</t>
        </is>
      </c>
    </row>
    <row r="17" ht="16" customHeight="1">
      <c r="A17" s="2" t="inlineStr">
        <is>
          <t>根拠：指定通所基準 第45条第2項第3号（放デイは第71条準用）／解釈通知 第三の3の(35)④</t>
        </is>
      </c>
    </row>
  </sheetData>
  <mergeCells count="7">
    <mergeCell ref="A2:B2"/>
    <mergeCell ref="A16:B16"/>
    <mergeCell ref="A15:B15"/>
    <mergeCell ref="A13:B13"/>
    <mergeCell ref="A14:B14"/>
    <mergeCell ref="A1:B1"/>
    <mergeCell ref="A17:B17"/>
  </mergeCells>
  <pageMargins left="0.4" right="0.4" top="0.5" bottom="0.5" header="0.5" footer="0.5"/>
  <pageSetup orientation="portrait" paperSize="9" fitToHeight="0" fitToWidth="1"/>
</worksheet>
</file>

<file path=xl/worksheets/sheet4.xml><?xml version="1.0" encoding="utf-8"?>
<worksheet xmlns="http://schemas.openxmlformats.org/spreadsheetml/2006/main">
  <sheetPr>
    <tabColor rgb="001F3A5F"/>
    <outlinePr summaryBelow="1" summaryRight="1"/>
    <pageSetUpPr fitToPage="1"/>
  </sheetPr>
  <dimension ref="A1:H24"/>
  <sheetViews>
    <sheetView showGridLines="0" workbookViewId="0">
      <pane ySplit="5" topLeftCell="A6" activePane="bottomLeft" state="frozen"/>
      <selection pane="bottomLeft" activeCell="A1" sqref="A1"/>
    </sheetView>
  </sheetViews>
  <sheetFormatPr baseColWidth="8" defaultRowHeight="15"/>
  <cols>
    <col width="34" customWidth="1" min="1" max="1"/>
    <col width="10" customWidth="1" min="2" max="2"/>
    <col width="12" customWidth="1" min="3" max="3"/>
    <col width="10" customWidth="1" min="4" max="4"/>
    <col width="44" customWidth="1" min="5" max="5"/>
    <col width="13" customWidth="1" min="6" max="6"/>
    <col width="16" customWidth="1" min="7" max="7"/>
    <col width="22" customWidth="1" min="8" max="8"/>
  </cols>
  <sheetData>
    <row r="1" ht="22" customHeight="1">
      <c r="A1" s="1" t="inlineStr">
        <is>
          <t>03_年間計画（様式3）</t>
        </is>
      </c>
    </row>
    <row r="2" ht="26" customHeight="1">
      <c r="A2" s="2" t="inlineStr">
        <is>
          <t>委員会は1年に1回以上が必須（留意事項通知 第二の1の(10)③(一)）。役割3つ（計画づくり／チェックとモニタリング／発生後の検証・再発防止）を回すには年2回を推奨します。</t>
        </is>
      </c>
    </row>
    <row r="3">
      <c r="A3" s="4" t="inlineStr">
        <is>
          <t>当年度開始日（自動）</t>
        </is>
      </c>
      <c r="C3" s="34">
        <f>DATE(IF(MONTH(TODAY())&gt;=4,YEAR(TODAY()),YEAR(TODAY())-1),4,1)</f>
        <v/>
      </c>
    </row>
    <row r="4"/>
    <row r="5" ht="30" customHeight="1">
      <c r="A5" s="3" t="inlineStr">
        <is>
          <t>区分</t>
        </is>
      </c>
      <c r="B5" s="3" t="inlineStr">
        <is>
          <t>予定月</t>
        </is>
      </c>
      <c r="C5" s="3" t="inlineStr">
        <is>
          <t>予定日</t>
        </is>
      </c>
      <c r="D5" s="3" t="inlineStr">
        <is>
          <t>担当</t>
        </is>
      </c>
      <c r="E5" s="3" t="inlineStr">
        <is>
          <t>内容・議題</t>
        </is>
      </c>
      <c r="F5" s="3" t="inlineStr">
        <is>
          <t>実施日（実績）</t>
        </is>
      </c>
      <c r="G5" s="3" t="inlineStr">
        <is>
          <t>実施状況</t>
        </is>
      </c>
      <c r="H5" s="3" t="inlineStr">
        <is>
          <t>記録の保管場所</t>
        </is>
      </c>
    </row>
    <row r="6" ht="26" customHeight="1">
      <c r="A6" s="7" t="inlineStr">
        <is>
          <t>虐待防止委員会（第1回）</t>
        </is>
      </c>
      <c r="B6" s="7" t="n"/>
      <c r="C6" s="32" t="n"/>
      <c r="D6" s="7" t="n"/>
      <c r="E6" s="7" t="n"/>
      <c r="F6" s="32" t="n"/>
      <c r="G6" s="9">
        <f>IF($F6&lt;&gt;"","実施済",IF($C6="","",IF($C6&lt;TODAY(),"未実施（期日超過）","予定")))</f>
        <v/>
      </c>
      <c r="H6" s="7" t="n"/>
    </row>
    <row r="7" ht="26" customHeight="1">
      <c r="A7" s="7" t="inlineStr">
        <is>
          <t>虐待防止委員会（第2回）</t>
        </is>
      </c>
      <c r="B7" s="7" t="n"/>
      <c r="C7" s="32" t="n"/>
      <c r="D7" s="7" t="n"/>
      <c r="E7" s="7" t="n"/>
      <c r="F7" s="32" t="n"/>
      <c r="G7" s="9">
        <f>IF($F7&lt;&gt;"","実施済",IF($C7="","",IF($C7&lt;TODAY(),"未実施（期日超過）","予定")))</f>
        <v/>
      </c>
      <c r="H7" s="7" t="n"/>
    </row>
    <row r="8" ht="26" customHeight="1">
      <c r="A8" s="7" t="inlineStr">
        <is>
          <t>身体拘束適正化検討委員会（一体開催の場合は同左）</t>
        </is>
      </c>
      <c r="B8" s="7" t="n"/>
      <c r="C8" s="32" t="n"/>
      <c r="D8" s="7" t="n"/>
      <c r="E8" s="7" t="n"/>
      <c r="F8" s="32" t="n"/>
      <c r="G8" s="9">
        <f>IF($F8&lt;&gt;"","実施済",IF($C8="","",IF($C8&lt;TODAY(),"未実施（期日超過）","予定")))</f>
        <v/>
      </c>
      <c r="H8" s="7" t="n"/>
    </row>
    <row r="9" ht="26" customHeight="1">
      <c r="A9" s="7" t="inlineStr">
        <is>
          <t>職員研修（年次）</t>
        </is>
      </c>
      <c r="B9" s="7" t="n"/>
      <c r="C9" s="32" t="n"/>
      <c r="D9" s="7" t="n"/>
      <c r="E9" s="7" t="n"/>
      <c r="F9" s="32" t="n"/>
      <c r="G9" s="9">
        <f>IF($F9&lt;&gt;"","実施済",IF($C9="","",IF($C9&lt;TODAY(),"未実施（期日超過）","予定")))</f>
        <v/>
      </c>
      <c r="H9" s="7" t="n"/>
    </row>
    <row r="10" ht="26" customHeight="1">
      <c r="A10" s="7" t="inlineStr">
        <is>
          <t>新規採用時研修</t>
        </is>
      </c>
      <c r="B10" s="7" t="n"/>
      <c r="C10" s="32" t="n"/>
      <c r="D10" s="7" t="n"/>
      <c r="E10" s="7" t="n"/>
      <c r="F10" s="32" t="n"/>
      <c r="G10" s="9">
        <f>IF($F10&lt;&gt;"","実施済",IF($C10="","",IF($C10&lt;TODAY(),"未実施（期日超過）","予定")))</f>
        <v/>
      </c>
      <c r="H10" s="7" t="n"/>
    </row>
    <row r="11" ht="26" customHeight="1">
      <c r="A11" s="7" t="inlineStr">
        <is>
          <t>職員セルフチェック（前期）</t>
        </is>
      </c>
      <c r="B11" s="7" t="n"/>
      <c r="C11" s="32" t="n"/>
      <c r="D11" s="7" t="n"/>
      <c r="E11" s="7" t="n"/>
      <c r="F11" s="32" t="n"/>
      <c r="G11" s="9">
        <f>IF($F11&lt;&gt;"","実施済",IF($C11="","",IF($C11&lt;TODAY(),"未実施（期日超過）","予定")))</f>
        <v/>
      </c>
      <c r="H11" s="7" t="n"/>
    </row>
    <row r="12" ht="26" customHeight="1">
      <c r="A12" s="7" t="inlineStr">
        <is>
          <t>職員セルフチェック（後期）</t>
        </is>
      </c>
      <c r="B12" s="7" t="n"/>
      <c r="C12" s="32" t="n"/>
      <c r="D12" s="7" t="n"/>
      <c r="E12" s="7" t="n"/>
      <c r="F12" s="32" t="n"/>
      <c r="G12" s="9">
        <f>IF($F12&lt;&gt;"","実施済",IF($C12="","",IF($C12&lt;TODAY(),"未実施（期日超過）","予定")))</f>
        <v/>
      </c>
      <c r="H12" s="7" t="n"/>
    </row>
    <row r="13" ht="26" customHeight="1">
      <c r="A13" s="7" t="inlineStr">
        <is>
          <t>労働環境・条件チェック</t>
        </is>
      </c>
      <c r="B13" s="7" t="n"/>
      <c r="C13" s="32" t="n"/>
      <c r="D13" s="7" t="n"/>
      <c r="E13" s="7" t="n"/>
      <c r="F13" s="32" t="n"/>
      <c r="G13" s="9">
        <f>IF($F13&lt;&gt;"","実施済",IF($C13="","",IF($C13&lt;TODAY(),"未実施（期日超過）","予定")))</f>
        <v/>
      </c>
      <c r="H13" s="7" t="n"/>
    </row>
    <row r="14" ht="26" customHeight="1">
      <c r="A14" s="7" t="inlineStr">
        <is>
          <t>指針・マニュアルの見直し</t>
        </is>
      </c>
      <c r="B14" s="7" t="n"/>
      <c r="C14" s="32" t="n"/>
      <c r="D14" s="7" t="n"/>
      <c r="E14" s="7" t="n"/>
      <c r="F14" s="32" t="n"/>
      <c r="G14" s="9">
        <f>IF($F14&lt;&gt;"","実施済",IF($C14="","",IF($C14&lt;TODAY(),"未実施（期日超過）","予定")))</f>
        <v/>
      </c>
      <c r="H14" s="7" t="n"/>
    </row>
    <row r="15" ht="26" customHeight="1">
      <c r="A15" s="7" t="inlineStr">
        <is>
          <t>掲示物の点検</t>
        </is>
      </c>
      <c r="B15" s="7" t="n"/>
      <c r="C15" s="32" t="n"/>
      <c r="D15" s="7" t="n"/>
      <c r="E15" s="7" t="n"/>
      <c r="F15" s="32" t="n"/>
      <c r="G15" s="9">
        <f>IF($F15&lt;&gt;"","実施済",IF($C15="","",IF($C15&lt;TODAY(),"未実施（期日超過）","予定")))</f>
        <v/>
      </c>
      <c r="H15" s="7" t="n"/>
    </row>
    <row r="16" ht="26" customHeight="1">
      <c r="A16" s="7" t="n"/>
      <c r="B16" s="7" t="n"/>
      <c r="C16" s="32" t="n"/>
      <c r="D16" s="7" t="n"/>
      <c r="E16" s="7" t="n"/>
      <c r="F16" s="32" t="n"/>
      <c r="G16" s="9">
        <f>IF($F16&lt;&gt;"","実施済",IF($C16="","",IF($C16&lt;TODAY(),"未実施（期日超過）","予定")))</f>
        <v/>
      </c>
      <c r="H16" s="7" t="n"/>
    </row>
    <row r="17" ht="26" customHeight="1">
      <c r="A17" s="7" t="n"/>
      <c r="B17" s="7" t="n"/>
      <c r="C17" s="32" t="n"/>
      <c r="D17" s="7" t="n"/>
      <c r="E17" s="7" t="n"/>
      <c r="F17" s="32" t="n"/>
      <c r="G17" s="9">
        <f>IF($F17&lt;&gt;"","実施済",IF($C17="","",IF($C17&lt;TODAY(),"未実施（期日超過）","予定")))</f>
        <v/>
      </c>
      <c r="H17" s="7" t="n"/>
    </row>
    <row r="18" ht="26" customHeight="1">
      <c r="A18" s="7" t="n"/>
      <c r="B18" s="7" t="n"/>
      <c r="C18" s="32" t="n"/>
      <c r="D18" s="7" t="n"/>
      <c r="E18" s="7" t="n"/>
      <c r="F18" s="32" t="n"/>
      <c r="G18" s="9">
        <f>IF($F18&lt;&gt;"","実施済",IF($C18="","",IF($C18&lt;TODAY(),"未実施（期日超過）","予定")))</f>
        <v/>
      </c>
      <c r="H18" s="7" t="n"/>
    </row>
    <row r="19" ht="26" customHeight="1">
      <c r="A19" s="7" t="n"/>
      <c r="B19" s="7" t="n"/>
      <c r="C19" s="32" t="n"/>
      <c r="D19" s="7" t="n"/>
      <c r="E19" s="7" t="n"/>
      <c r="F19" s="32" t="n"/>
      <c r="G19" s="9">
        <f>IF($F19&lt;&gt;"","実施済",IF($C19="","",IF($C19&lt;TODAY(),"未実施（期日超過）","予定")))</f>
        <v/>
      </c>
      <c r="H19" s="7" t="n"/>
    </row>
    <row r="20" ht="26" customHeight="1">
      <c r="A20" s="7" t="n"/>
      <c r="B20" s="7" t="n"/>
      <c r="C20" s="32" t="n"/>
      <c r="D20" s="7" t="n"/>
      <c r="E20" s="7" t="n"/>
      <c r="F20" s="32" t="n"/>
      <c r="G20" s="9">
        <f>IF($F20&lt;&gt;"","実施済",IF($C20="","",IF($C20&lt;TODAY(),"未実施（期日超過）","予定")))</f>
        <v/>
      </c>
      <c r="H20" s="7" t="n"/>
    </row>
    <row r="21" ht="26" customHeight="1">
      <c r="A21" s="7" t="n"/>
      <c r="B21" s="7" t="n"/>
      <c r="C21" s="32" t="n"/>
      <c r="D21" s="7" t="n"/>
      <c r="E21" s="7" t="n"/>
      <c r="F21" s="32" t="n"/>
      <c r="G21" s="9">
        <f>IF($F21&lt;&gt;"","実施済",IF($C21="","",IF($C21&lt;TODAY(),"未実施（期日超過）","予定")))</f>
        <v/>
      </c>
      <c r="H21" s="7" t="n"/>
    </row>
    <row r="22"/>
    <row r="23">
      <c r="A23" s="4" t="inlineStr">
        <is>
          <t>実施率（%）</t>
        </is>
      </c>
      <c r="B23" s="33">
        <f>IF(COUNTA($A$6:$A$21)=0,"",ROUND(COUNTIF($G$6:$G$21,"実施済")/COUNTA($A$6:$A$21)*100,1))</f>
        <v/>
      </c>
    </row>
    <row r="24">
      <c r="A24" s="4" t="inlineStr">
        <is>
          <t>期日超過件数</t>
        </is>
      </c>
      <c r="B24" s="16">
        <f>COUNTIF($G$6:$G$21,"未実施（期日超過）")</f>
        <v/>
      </c>
    </row>
  </sheetData>
  <mergeCells count="2">
    <mergeCell ref="A2:H2"/>
    <mergeCell ref="A1:H1"/>
  </mergeCells>
  <pageMargins left="0.4" right="0.4" top="0.5" bottom="0.5" header="0.5" footer="0.5"/>
  <pageSetup orientation="landscape" paperSize="9" fitToHeight="1" fitToWidth="1"/>
</worksheet>
</file>

<file path=xl/worksheets/sheet5.xml><?xml version="1.0" encoding="utf-8"?>
<worksheet xmlns="http://schemas.openxmlformats.org/spreadsheetml/2006/main">
  <sheetPr>
    <tabColor rgb="001F3A5F"/>
    <outlinePr summaryBelow="1" summaryRight="1"/>
    <pageSetUpPr fitToPage="1"/>
  </sheetPr>
  <dimension ref="A1:G52"/>
  <sheetViews>
    <sheetView showGridLines="0" workbookViewId="0">
      <selection activeCell="A1" sqref="A1"/>
    </sheetView>
  </sheetViews>
  <sheetFormatPr baseColWidth="8" defaultRowHeight="15"/>
  <cols>
    <col width="16" customWidth="1" min="1" max="1"/>
    <col width="24" customWidth="1" min="2" max="2"/>
    <col width="46" customWidth="1" min="3" max="3"/>
    <col width="36" customWidth="1" min="4" max="4"/>
    <col width="14" customWidth="1" min="5" max="5"/>
    <col width="22" customWidth="1" min="6" max="6"/>
    <col width="40" customWidth="1" min="7" max="7"/>
  </cols>
  <sheetData>
    <row r="1" ht="22" customHeight="1">
      <c r="A1" s="1" t="inlineStr">
        <is>
          <t>04_虐待防止委員会 議事録（様式4）</t>
        </is>
      </c>
    </row>
    <row r="2" ht="26" customHeight="1">
      <c r="A2" s="2" t="inlineStr">
        <is>
          <t>1開催＝1シート。シートタブを右クリック→「移動またはコピー」→「コピーを作成する」で複製して使います。複製したら「09_減算リスク判定」の開催日台帳に開催日を1行追記してください。対応状況は適切に記録の上、5年間保存（解釈通知 第三の3の(35)①）。</t>
        </is>
      </c>
    </row>
    <row r="3" ht="22" customHeight="1">
      <c r="A3" s="4" t="inlineStr">
        <is>
          <t>開催回</t>
        </is>
      </c>
      <c r="B3" s="7" t="n"/>
      <c r="C3" s="10" t="n"/>
      <c r="D3" s="4" t="inlineStr">
        <is>
          <t>議長</t>
        </is>
      </c>
      <c r="E3" s="7" t="n"/>
      <c r="F3" s="17" t="n"/>
      <c r="G3" s="10" t="n"/>
    </row>
    <row r="4" ht="22" customHeight="1">
      <c r="A4" s="4" t="inlineStr">
        <is>
          <t>事業所名</t>
        </is>
      </c>
      <c r="B4" s="9">
        <f>'01_事業所情報'!$B$4</f>
        <v/>
      </c>
      <c r="C4" s="10" t="n"/>
      <c r="D4" s="4" t="inlineStr">
        <is>
          <t>記録者</t>
        </is>
      </c>
      <c r="E4" s="7" t="n"/>
      <c r="F4" s="17" t="n"/>
      <c r="G4" s="10" t="n"/>
    </row>
    <row r="5" ht="22" customHeight="1">
      <c r="A5" s="4" t="inlineStr">
        <is>
          <t>開催日</t>
        </is>
      </c>
      <c r="B5" s="7" t="n"/>
      <c r="C5" s="10" t="n"/>
      <c r="D5" s="4" t="inlineStr">
        <is>
          <t>開催場所</t>
        </is>
      </c>
      <c r="E5" s="7" t="n"/>
      <c r="F5" s="17" t="n"/>
      <c r="G5" s="10" t="n"/>
    </row>
    <row r="6" ht="22" customHeight="1">
      <c r="A6" s="4" t="inlineStr">
        <is>
          <t>開始時刻</t>
        </is>
      </c>
      <c r="B6" s="7" t="n"/>
      <c r="C6" s="10" t="n"/>
      <c r="D6" s="4" t="inlineStr">
        <is>
          <t>終了時刻</t>
        </is>
      </c>
      <c r="E6" s="7" t="n"/>
      <c r="F6" s="17" t="n"/>
      <c r="G6" s="10" t="n"/>
    </row>
    <row r="7" ht="22" customHeight="1">
      <c r="A7" s="4" t="inlineStr">
        <is>
          <t>オンライン併用・使用ツール</t>
        </is>
      </c>
      <c r="B7" s="7" t="n"/>
      <c r="C7" s="10" t="n"/>
      <c r="D7" s="4" t="inlineStr">
        <is>
          <t>委員会の別</t>
        </is>
      </c>
      <c r="E7" s="7" t="n"/>
      <c r="F7" s="17" t="n"/>
      <c r="G7" s="10" t="n"/>
    </row>
    <row r="8">
      <c r="A8" s="19" t="inlineStr">
        <is>
          <t>※ 身体拘束適正化検討委員会と一体開催の場合は、議事に身体拘束の議題も必ず立ててください。片方の議題しか記載がないと、もう片方は未開催と判断されます。</t>
        </is>
      </c>
    </row>
    <row r="9">
      <c r="A9" s="11" t="inlineStr">
        <is>
          <t>【出席者】委員区分は 管理者／虐待防止担当者／職員／外部第三者／保護者 から選ぶ</t>
        </is>
      </c>
    </row>
    <row r="10" ht="22" customHeight="1">
      <c r="A10" s="3" t="inlineStr">
        <is>
          <t>氏名</t>
        </is>
      </c>
      <c r="B10" s="3" t="inlineStr">
        <is>
          <t>職名</t>
        </is>
      </c>
      <c r="C10" s="3" t="inlineStr">
        <is>
          <t>委員区分</t>
        </is>
      </c>
      <c r="D10" s="3" t="inlineStr">
        <is>
          <t>出欠</t>
        </is>
      </c>
      <c r="F10" s="4" t="inlineStr">
        <is>
          <t>【自動判定】</t>
        </is>
      </c>
      <c r="G10" s="10" t="n"/>
    </row>
    <row r="11" ht="22" customHeight="1">
      <c r="A11" s="7" t="n"/>
      <c r="B11" s="7" t="n"/>
      <c r="C11" s="7" t="n"/>
      <c r="D11" s="7" t="n"/>
      <c r="F11" s="4" t="inlineStr">
        <is>
          <t>出席者数</t>
        </is>
      </c>
      <c r="G11" s="16">
        <f>COUNTIF($D$11:$D$23,"出席")</f>
        <v/>
      </c>
    </row>
    <row r="12" ht="22" customHeight="1">
      <c r="A12" s="7" t="n"/>
      <c r="B12" s="7" t="n"/>
      <c r="C12" s="7" t="n"/>
      <c r="D12" s="7" t="n"/>
      <c r="F12" s="4" t="inlineStr">
        <is>
          <t>要件充足</t>
        </is>
      </c>
      <c r="G12" s="9">
        <f>IF(AND(COUNTIFS($C$11:$C$23,"管理者",$D$11:$D$23,"出席")&gt;=1,COUNTIFS($C$11:$C$23,"虐待防止担当者",$D$11:$D$23,"出席")&gt;=1),"OK：管理者・虐待防止担当者が参画","要確認：管理者または虐待防止担当者が不参加です（解釈通知(35)①）")</f>
        <v/>
      </c>
    </row>
    <row r="13" ht="22" customHeight="1">
      <c r="A13" s="7" t="n"/>
      <c r="B13" s="7" t="n"/>
      <c r="C13" s="7" t="n"/>
      <c r="D13" s="7" t="n"/>
      <c r="F13" s="4" t="inlineStr">
        <is>
          <t>外部委員の参画</t>
        </is>
      </c>
      <c r="G13" s="9">
        <f>IF(COUNTIFS($C$11:$C$23,"外部第三者",$D$11:$D$23,"出席")+COUNTIFS($C$11:$C$23,"保護者",$D$11:$D$23,"出席")&gt;0,"参画あり","参画なし（加えるよう努めることとされています）")</f>
        <v/>
      </c>
    </row>
    <row r="14" ht="22" customHeight="1">
      <c r="A14" s="7" t="n"/>
      <c r="B14" s="7" t="n"/>
      <c r="C14" s="7" t="n"/>
      <c r="D14" s="7" t="n"/>
      <c r="F14" s="4" t="inlineStr">
        <is>
          <t>3つの役割のカバー</t>
        </is>
      </c>
      <c r="G14" s="9">
        <f>IF(COUNTIF($B$27:$B$43,"①*")&gt;0,"①計画○","①計画×")&amp;"／"&amp;IF(COUNTIF($B$27:$B$43,"②*")&gt;0,"②モニタ○","②モニタ×")&amp;"／"&amp;IF(COUNTIF($B$27:$B$43,"③*")&gt;0,"③検証○","③検証×")</f>
        <v/>
      </c>
    </row>
    <row r="15" ht="22" customHeight="1">
      <c r="A15" s="7" t="n"/>
      <c r="B15" s="7" t="n"/>
      <c r="C15" s="7" t="n"/>
      <c r="D15" s="7" t="n"/>
      <c r="F15" s="4" t="inlineStr">
        <is>
          <t>一体開催の記載</t>
        </is>
      </c>
      <c r="G15" s="9">
        <f>IF(AND($E$7="身体拘束適正化検討委員会と一体開催",COUNTIF($C$27:$C$43,"*身体拘束*")=0),"要確認：一体開催なのに身体拘束の議題がありません","")</f>
        <v/>
      </c>
    </row>
    <row r="16" ht="20" customHeight="1">
      <c r="A16" s="7" t="n"/>
      <c r="B16" s="7" t="n"/>
      <c r="C16" s="7" t="n"/>
      <c r="D16" s="7" t="n"/>
    </row>
    <row r="17" ht="20" customHeight="1">
      <c r="A17" s="7" t="n"/>
      <c r="B17" s="7" t="n"/>
      <c r="C17" s="7" t="n"/>
      <c r="D17" s="7" t="n"/>
    </row>
    <row r="18" ht="20" customHeight="1">
      <c r="A18" s="7" t="n"/>
      <c r="B18" s="7" t="n"/>
      <c r="C18" s="7" t="n"/>
      <c r="D18" s="7" t="n"/>
    </row>
    <row r="19" ht="20" customHeight="1">
      <c r="A19" s="7" t="n"/>
      <c r="B19" s="7" t="n"/>
      <c r="C19" s="7" t="n"/>
      <c r="D19" s="7" t="n"/>
    </row>
    <row r="20" ht="20" customHeight="1">
      <c r="A20" s="7" t="n"/>
      <c r="B20" s="7" t="n"/>
      <c r="C20" s="7" t="n"/>
      <c r="D20" s="7" t="n"/>
    </row>
    <row r="21" ht="20" customHeight="1">
      <c r="A21" s="7" t="n"/>
      <c r="B21" s="7" t="n"/>
      <c r="C21" s="7" t="n"/>
      <c r="D21" s="7" t="n"/>
    </row>
    <row r="22" ht="20" customHeight="1">
      <c r="A22" s="7" t="n"/>
      <c r="B22" s="7" t="n"/>
      <c r="C22" s="7" t="n"/>
      <c r="D22" s="7" t="n"/>
    </row>
    <row r="23" ht="20" customHeight="1">
      <c r="A23" s="7" t="n"/>
      <c r="B23" s="7" t="n"/>
      <c r="C23" s="7" t="n"/>
      <c r="D23" s="7" t="n"/>
    </row>
    <row r="24"/>
    <row r="25">
      <c r="A25" s="11" t="inlineStr">
        <is>
          <t>【議事】区分は ①計画づくり ②チェックとモニタリング ③発生後の検証・再発防止（解釈通知(35)①ア〜ウ）</t>
        </is>
      </c>
    </row>
    <row r="26" ht="22" customHeight="1">
      <c r="A26" s="3" t="inlineStr">
        <is>
          <t>議題No</t>
        </is>
      </c>
      <c r="B26" s="3" t="inlineStr">
        <is>
          <t>区分</t>
        </is>
      </c>
      <c r="C26" s="3" t="inlineStr">
        <is>
          <t>報告・検討内容</t>
        </is>
      </c>
      <c r="D26" s="3" t="inlineStr">
        <is>
          <t>決定事項</t>
        </is>
      </c>
      <c r="E26" s="3" t="inlineStr">
        <is>
          <t>担当</t>
        </is>
      </c>
      <c r="F26" s="3" t="inlineStr">
        <is>
          <t>期限</t>
        </is>
      </c>
    </row>
    <row r="27" ht="34" customHeight="1">
      <c r="A27" s="7" t="n"/>
      <c r="B27" s="7" t="n"/>
      <c r="C27" s="7" t="n"/>
      <c r="D27" s="7" t="n"/>
      <c r="E27" s="7" t="n"/>
      <c r="F27" s="32" t="n"/>
    </row>
    <row r="28" ht="34" customHeight="1">
      <c r="A28" s="7" t="n"/>
      <c r="B28" s="7" t="n"/>
      <c r="C28" s="7" t="n"/>
      <c r="D28" s="7" t="n"/>
      <c r="E28" s="7" t="n"/>
      <c r="F28" s="32" t="n"/>
    </row>
    <row r="29" ht="34" customHeight="1">
      <c r="A29" s="7" t="n"/>
      <c r="B29" s="7" t="n"/>
      <c r="C29" s="7" t="n"/>
      <c r="D29" s="7" t="n"/>
      <c r="E29" s="7" t="n"/>
      <c r="F29" s="32" t="n"/>
    </row>
    <row r="30" ht="34" customHeight="1">
      <c r="A30" s="7" t="n"/>
      <c r="B30" s="7" t="n"/>
      <c r="C30" s="7" t="n"/>
      <c r="D30" s="7" t="n"/>
      <c r="E30" s="7" t="n"/>
      <c r="F30" s="32" t="n"/>
    </row>
    <row r="31" ht="34" customHeight="1">
      <c r="A31" s="7" t="n"/>
      <c r="B31" s="7" t="n"/>
      <c r="C31" s="7" t="n"/>
      <c r="D31" s="7" t="n"/>
      <c r="E31" s="7" t="n"/>
      <c r="F31" s="32" t="n"/>
    </row>
    <row r="32" ht="34" customHeight="1">
      <c r="A32" s="7" t="n"/>
      <c r="B32" s="7" t="n"/>
      <c r="C32" s="7" t="n"/>
      <c r="D32" s="7" t="n"/>
      <c r="E32" s="7" t="n"/>
      <c r="F32" s="32" t="n"/>
    </row>
    <row r="33" ht="34" customHeight="1">
      <c r="A33" s="7" t="n"/>
      <c r="B33" s="7" t="n"/>
      <c r="C33" s="7" t="n"/>
      <c r="D33" s="7" t="n"/>
      <c r="E33" s="7" t="n"/>
      <c r="F33" s="32" t="n"/>
    </row>
    <row r="34" ht="34" customHeight="1">
      <c r="A34" s="7" t="n"/>
      <c r="B34" s="7" t="n"/>
      <c r="C34" s="7" t="n"/>
      <c r="D34" s="7" t="n"/>
      <c r="E34" s="7" t="n"/>
      <c r="F34" s="32" t="n"/>
    </row>
    <row r="35" ht="34" customHeight="1">
      <c r="A35" s="7" t="n"/>
      <c r="B35" s="7" t="n"/>
      <c r="C35" s="7" t="n"/>
      <c r="D35" s="7" t="n"/>
      <c r="E35" s="7" t="n"/>
      <c r="F35" s="32" t="n"/>
    </row>
    <row r="36" ht="34" customHeight="1">
      <c r="A36" s="7" t="n"/>
      <c r="B36" s="7" t="n"/>
      <c r="C36" s="7" t="n"/>
      <c r="D36" s="7" t="n"/>
      <c r="E36" s="7" t="n"/>
      <c r="F36" s="32" t="n"/>
    </row>
    <row r="37" ht="34" customHeight="1">
      <c r="A37" s="7" t="n"/>
      <c r="B37" s="7" t="n"/>
      <c r="C37" s="7" t="n"/>
      <c r="D37" s="7" t="n"/>
      <c r="E37" s="7" t="n"/>
      <c r="F37" s="32" t="n"/>
    </row>
    <row r="38" ht="34" customHeight="1">
      <c r="A38" s="7" t="n"/>
      <c r="B38" s="7" t="n"/>
      <c r="C38" s="7" t="n"/>
      <c r="D38" s="7" t="n"/>
      <c r="E38" s="7" t="n"/>
      <c r="F38" s="32" t="n"/>
    </row>
    <row r="39" ht="34" customHeight="1">
      <c r="A39" s="7" t="n"/>
      <c r="B39" s="7" t="n"/>
      <c r="C39" s="7" t="n"/>
      <c r="D39" s="7" t="n"/>
      <c r="E39" s="7" t="n"/>
      <c r="F39" s="32" t="n"/>
    </row>
    <row r="40" ht="34" customHeight="1">
      <c r="A40" s="7" t="n"/>
      <c r="B40" s="7" t="n"/>
      <c r="C40" s="7" t="n"/>
      <c r="D40" s="7" t="n"/>
      <c r="E40" s="7" t="n"/>
      <c r="F40" s="32" t="n"/>
    </row>
    <row r="41" ht="34" customHeight="1">
      <c r="A41" s="7" t="n"/>
      <c r="B41" s="7" t="n"/>
      <c r="C41" s="7" t="n"/>
      <c r="D41" s="7" t="n"/>
      <c r="E41" s="7" t="n"/>
      <c r="F41" s="32" t="n"/>
    </row>
    <row r="42" ht="34" customHeight="1">
      <c r="A42" s="7" t="n"/>
      <c r="B42" s="7" t="n"/>
      <c r="C42" s="7" t="n"/>
      <c r="D42" s="7" t="n"/>
      <c r="E42" s="7" t="n"/>
      <c r="F42" s="32" t="n"/>
    </row>
    <row r="43" ht="34" customHeight="1">
      <c r="A43" s="7" t="n"/>
      <c r="B43" s="7" t="n"/>
      <c r="C43" s="7" t="n"/>
      <c r="D43" s="7" t="n"/>
      <c r="E43" s="7" t="n"/>
      <c r="F43" s="32" t="n"/>
    </row>
    <row r="44"/>
    <row r="45">
      <c r="A45" s="11" t="inlineStr">
        <is>
          <t>【従業者への周知】議事録があっても周知の記録がないと指摘されます（札幌市 集団指導資料）</t>
        </is>
      </c>
    </row>
    <row r="46" ht="22" customHeight="1">
      <c r="A46" s="3" t="inlineStr">
        <is>
          <t>周知方法</t>
        </is>
      </c>
      <c r="B46" s="3" t="inlineStr">
        <is>
          <t>周知日</t>
        </is>
      </c>
      <c r="C46" s="3" t="inlineStr">
        <is>
          <t>周知対象者数</t>
        </is>
      </c>
      <c r="D46" s="3" t="inlineStr">
        <is>
          <t>周知確認者数</t>
        </is>
      </c>
      <c r="E46" s="3" t="inlineStr">
        <is>
          <t>確認方法</t>
        </is>
      </c>
    </row>
    <row r="47">
      <c r="A47" s="7" t="n"/>
      <c r="B47" s="32" t="n"/>
      <c r="C47" s="7" t="n"/>
      <c r="D47" s="7" t="n"/>
      <c r="E47" s="7" t="n"/>
    </row>
    <row r="48"/>
    <row r="49" ht="20" customHeight="1">
      <c r="A49" s="4" t="inlineStr">
        <is>
          <t>周知率（%）</t>
        </is>
      </c>
      <c r="B49" s="10" t="n"/>
      <c r="C49" s="33">
        <f>IF($C$47="","",IF($C$47=0,"",ROUND($D$47/$C$47*100,1)))</f>
        <v/>
      </c>
      <c r="D49" s="17" t="n"/>
      <c r="E49" s="10" t="n"/>
    </row>
    <row r="50" ht="20" customHeight="1">
      <c r="A50" s="4" t="inlineStr">
        <is>
          <t>周知の判定</t>
        </is>
      </c>
      <c r="B50" s="10" t="n"/>
      <c r="C50" s="9">
        <f>IF($C$47="","周知記録が未入力です",IF($D$47&lt;$C$47,"未確認者あり：供覧・伝達で全員に周知してください","OK"))</f>
        <v/>
      </c>
      <c r="D50" s="17" t="n"/>
      <c r="E50" s="10" t="n"/>
    </row>
    <row r="51" ht="20" customHeight="1">
      <c r="A51" s="4" t="inlineStr">
        <is>
          <t>次回開催予定日</t>
        </is>
      </c>
      <c r="B51" s="10" t="n"/>
      <c r="C51" s="32" t="n"/>
      <c r="D51" s="17" t="n"/>
      <c r="E51" s="10" t="n"/>
    </row>
    <row r="52" ht="20" customHeight="1">
      <c r="A52" s="4" t="inlineStr">
        <is>
          <t>保存期限（開催日から5年）</t>
        </is>
      </c>
      <c r="B52" s="10" t="n"/>
      <c r="C52" s="34">
        <f>IF($B$5="","",EDATE($B$5,60))</f>
        <v/>
      </c>
      <c r="D52" s="17" t="n"/>
      <c r="E52" s="10" t="n"/>
    </row>
  </sheetData>
  <mergeCells count="22">
    <mergeCell ref="C50:E50"/>
    <mergeCell ref="B7:C7"/>
    <mergeCell ref="A8:G8"/>
    <mergeCell ref="B3:C3"/>
    <mergeCell ref="F10:G10"/>
    <mergeCell ref="A49:B49"/>
    <mergeCell ref="A51:B51"/>
    <mergeCell ref="E6:G6"/>
    <mergeCell ref="C51:E51"/>
    <mergeCell ref="C52:E52"/>
    <mergeCell ref="E7:G7"/>
    <mergeCell ref="A50:B50"/>
    <mergeCell ref="A1:G1"/>
    <mergeCell ref="C49:E49"/>
    <mergeCell ref="E3:G3"/>
    <mergeCell ref="B6:C6"/>
    <mergeCell ref="A52:B52"/>
    <mergeCell ref="E5:G5"/>
    <mergeCell ref="B5:C5"/>
    <mergeCell ref="A2:G2"/>
    <mergeCell ref="E4:G4"/>
    <mergeCell ref="B4:C4"/>
  </mergeCells>
  <dataValidations count="5">
    <dataValidation sqref="E7" showDropDown="0" showInputMessage="0" showErrorMessage="0" allowBlank="1" type="list">
      <formula1>"虐待防止委員会単独,身体拘束適正化検討委員会と一体開催"</formula1>
    </dataValidation>
    <dataValidation sqref="C11:C23" showDropDown="0" showInputMessage="0" showErrorMessage="0" allowBlank="1" type="list">
      <formula1>"管理者,虐待防止担当者,職員,外部第三者,保護者"</formula1>
    </dataValidation>
    <dataValidation sqref="D11:D23" showDropDown="0" showInputMessage="0" showErrorMessage="0" allowBlank="1" type="list">
      <formula1>"出席,欠席"</formula1>
    </dataValidation>
    <dataValidation sqref="B27:B43" showDropDown="0" showInputMessage="0" showErrorMessage="0" allowBlank="1" type="list">
      <formula1>"①計画づくり,②チェックとモニタリング,③発生後の検証・再発防止"</formula1>
    </dataValidation>
    <dataValidation sqref="A47" showDropDown="0" showInputMessage="0" showErrorMessage="0" allowBlank="1" type="list">
      <formula1>"職員会議,供覧,回覧,掲示,社内チャット,個別説明"</formula1>
    </dataValidation>
  </dataValidations>
  <pageMargins left="0.4" right="0.4" top="0.5" bottom="0.5" header="0.5" footer="0.5"/>
  <pageSetup orientation="landscape" paperSize="9" fitToHeight="0" fitToWidth="1"/>
</worksheet>
</file>

<file path=xl/worksheets/sheet6.xml><?xml version="1.0" encoding="utf-8"?>
<worksheet xmlns="http://schemas.openxmlformats.org/spreadsheetml/2006/main">
  <sheetPr>
    <tabColor rgb="001F3A5F"/>
    <outlinePr summaryBelow="1" summaryRight="1"/>
    <pageSetUpPr fitToPage="1"/>
  </sheetPr>
  <dimension ref="A1:N28"/>
  <sheetViews>
    <sheetView showGridLines="0" workbookViewId="0">
      <pane xSplit="1" ySplit="3" topLeftCell="B4"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44" customWidth="1" min="2" max="2"/>
    <col width="12" customWidth="1" min="3" max="3"/>
    <col width="22" customWidth="1" min="4" max="4"/>
    <col width="14" customWidth="1" min="5" max="5"/>
    <col width="24" customWidth="1" min="6" max="6"/>
    <col width="10" customWidth="1" min="7" max="7"/>
    <col width="10" customWidth="1" min="8" max="8"/>
    <col width="16" customWidth="1" min="9" max="9"/>
    <col width="24" customWidth="1" min="10" max="10"/>
    <col width="11" customWidth="1" min="11" max="11"/>
    <col width="20" customWidth="1" min="12" max="12"/>
    <col width="16" customWidth="1" min="13" max="13"/>
  </cols>
  <sheetData>
    <row r="1" ht="22" customHeight="1">
      <c r="A1" s="1" t="inlineStr">
        <is>
          <t>05_研修記録 兼 受講者名簿（様式7）</t>
        </is>
      </c>
    </row>
    <row r="2" ht="26" customHeight="1">
      <c r="A2" s="2" t="inlineStr">
        <is>
          <t>定期的な研修を年1回以上、新規採用時には必ず実施し、実施内容を記録します（解釈通知 第三の3の(35)③）。協議会・基幹相談支援センター等の外部研修に参加した場合でも差し支えありません。</t>
        </is>
      </c>
    </row>
    <row r="3" ht="30" customHeight="1">
      <c r="A3" s="3" t="inlineStr">
        <is>
          <t>実施日</t>
        </is>
      </c>
      <c r="B3" s="3" t="inlineStr">
        <is>
          <t>研修名・テーマ</t>
        </is>
      </c>
      <c r="C3" s="3" t="inlineStr">
        <is>
          <t>形式</t>
        </is>
      </c>
      <c r="D3" s="3" t="inlineStr">
        <is>
          <t>講師</t>
        </is>
      </c>
      <c r="E3" s="3" t="inlineStr">
        <is>
          <t>時間</t>
        </is>
      </c>
      <c r="F3" s="3" t="inlineStr">
        <is>
          <t>使用資料</t>
        </is>
      </c>
      <c r="G3" s="3" t="inlineStr">
        <is>
          <t>対象者数</t>
        </is>
      </c>
      <c r="H3" s="3" t="inlineStr">
        <is>
          <t>受講者数</t>
        </is>
      </c>
      <c r="I3" s="3" t="inlineStr">
        <is>
          <t>欠席者フォロー実施日</t>
        </is>
      </c>
      <c r="J3" s="3" t="inlineStr">
        <is>
          <t>フォロー方法</t>
        </is>
      </c>
      <c r="K3" s="3" t="inlineStr">
        <is>
          <t>受講率（%）</t>
        </is>
      </c>
      <c r="L3" s="3" t="inlineStr">
        <is>
          <t>資料保管場所</t>
        </is>
      </c>
      <c r="M3" s="3" t="inlineStr">
        <is>
          <t>研修区分</t>
        </is>
      </c>
      <c r="N3" s="3" t="inlineStr">
        <is>
          <t>年次研修 判定用（自動）</t>
        </is>
      </c>
    </row>
    <row r="4" ht="30" customHeight="1">
      <c r="A4" s="32" t="n"/>
      <c r="B4" s="7" t="n"/>
      <c r="C4" s="7" t="n"/>
      <c r="D4" s="7" t="n"/>
      <c r="E4" s="7" t="n"/>
      <c r="F4" s="7" t="n"/>
      <c r="G4" s="7" t="n"/>
      <c r="H4" s="7" t="n"/>
      <c r="I4" s="32" t="n"/>
      <c r="J4" s="7" t="n"/>
      <c r="K4" s="33">
        <f>IF($G4="","",IF($G4=0,"",ROUND($H4/$G4*100,1)))</f>
        <v/>
      </c>
      <c r="L4" s="7" t="n"/>
      <c r="M4" s="7" t="n"/>
      <c r="N4" s="34">
        <f>IF($A4="","",IF($M4="年次研修",$A4,""))</f>
        <v/>
      </c>
    </row>
    <row r="5" ht="30" customHeight="1">
      <c r="A5" s="32" t="n"/>
      <c r="B5" s="7" t="n"/>
      <c r="C5" s="7" t="n"/>
      <c r="D5" s="7" t="n"/>
      <c r="E5" s="7" t="n"/>
      <c r="F5" s="7" t="n"/>
      <c r="G5" s="7" t="n"/>
      <c r="H5" s="7" t="n"/>
      <c r="I5" s="32" t="n"/>
      <c r="J5" s="7" t="n"/>
      <c r="K5" s="33">
        <f>IF($G5="","",IF($G5=0,"",ROUND($H5/$G5*100,1)))</f>
        <v/>
      </c>
      <c r="L5" s="7" t="n"/>
      <c r="M5" s="7" t="n"/>
      <c r="N5" s="34">
        <f>IF($A5="","",IF($M5="年次研修",$A5,""))</f>
        <v/>
      </c>
    </row>
    <row r="6" ht="30" customHeight="1">
      <c r="A6" s="32" t="n"/>
      <c r="B6" s="7" t="n"/>
      <c r="C6" s="7" t="n"/>
      <c r="D6" s="7" t="n"/>
      <c r="E6" s="7" t="n"/>
      <c r="F6" s="7" t="n"/>
      <c r="G6" s="7" t="n"/>
      <c r="H6" s="7" t="n"/>
      <c r="I6" s="32" t="n"/>
      <c r="J6" s="7" t="n"/>
      <c r="K6" s="33">
        <f>IF($G6="","",IF($G6=0,"",ROUND($H6/$G6*100,1)))</f>
        <v/>
      </c>
      <c r="L6" s="7" t="n"/>
      <c r="M6" s="7" t="n"/>
      <c r="N6" s="34">
        <f>IF($A6="","",IF($M6="年次研修",$A6,""))</f>
        <v/>
      </c>
    </row>
    <row r="7" ht="30" customHeight="1">
      <c r="A7" s="32" t="n"/>
      <c r="B7" s="7" t="n"/>
      <c r="C7" s="7" t="n"/>
      <c r="D7" s="7" t="n"/>
      <c r="E7" s="7" t="n"/>
      <c r="F7" s="7" t="n"/>
      <c r="G7" s="7" t="n"/>
      <c r="H7" s="7" t="n"/>
      <c r="I7" s="32" t="n"/>
      <c r="J7" s="7" t="n"/>
      <c r="K7" s="33">
        <f>IF($G7="","",IF($G7=0,"",ROUND($H7/$G7*100,1)))</f>
        <v/>
      </c>
      <c r="L7" s="7" t="n"/>
      <c r="M7" s="7" t="n"/>
      <c r="N7" s="34">
        <f>IF($A7="","",IF($M7="年次研修",$A7,""))</f>
        <v/>
      </c>
    </row>
    <row r="8" ht="30" customHeight="1">
      <c r="A8" s="32" t="n"/>
      <c r="B8" s="7" t="n"/>
      <c r="C8" s="7" t="n"/>
      <c r="D8" s="7" t="n"/>
      <c r="E8" s="7" t="n"/>
      <c r="F8" s="7" t="n"/>
      <c r="G8" s="7" t="n"/>
      <c r="H8" s="7" t="n"/>
      <c r="I8" s="32" t="n"/>
      <c r="J8" s="7" t="n"/>
      <c r="K8" s="33">
        <f>IF($G8="","",IF($G8=0,"",ROUND($H8/$G8*100,1)))</f>
        <v/>
      </c>
      <c r="L8" s="7" t="n"/>
      <c r="M8" s="7" t="n"/>
      <c r="N8" s="34">
        <f>IF($A8="","",IF($M8="年次研修",$A8,""))</f>
        <v/>
      </c>
    </row>
    <row r="9" ht="30" customHeight="1">
      <c r="A9" s="32" t="n"/>
      <c r="B9" s="7" t="n"/>
      <c r="C9" s="7" t="n"/>
      <c r="D9" s="7" t="n"/>
      <c r="E9" s="7" t="n"/>
      <c r="F9" s="7" t="n"/>
      <c r="G9" s="7" t="n"/>
      <c r="H9" s="7" t="n"/>
      <c r="I9" s="32" t="n"/>
      <c r="J9" s="7" t="n"/>
      <c r="K9" s="33">
        <f>IF($G9="","",IF($G9=0,"",ROUND($H9/$G9*100,1)))</f>
        <v/>
      </c>
      <c r="L9" s="7" t="n"/>
      <c r="M9" s="7" t="n"/>
      <c r="N9" s="34">
        <f>IF($A9="","",IF($M9="年次研修",$A9,""))</f>
        <v/>
      </c>
    </row>
    <row r="10" ht="30" customHeight="1">
      <c r="A10" s="32" t="n"/>
      <c r="B10" s="7" t="n"/>
      <c r="C10" s="7" t="n"/>
      <c r="D10" s="7" t="n"/>
      <c r="E10" s="7" t="n"/>
      <c r="F10" s="7" t="n"/>
      <c r="G10" s="7" t="n"/>
      <c r="H10" s="7" t="n"/>
      <c r="I10" s="32" t="n"/>
      <c r="J10" s="7" t="n"/>
      <c r="K10" s="33">
        <f>IF($G10="","",IF($G10=0,"",ROUND($H10/$G10*100,1)))</f>
        <v/>
      </c>
      <c r="L10" s="7" t="n"/>
      <c r="M10" s="7" t="n"/>
      <c r="N10" s="34">
        <f>IF($A10="","",IF($M10="年次研修",$A10,""))</f>
        <v/>
      </c>
    </row>
    <row r="11" ht="30" customHeight="1">
      <c r="A11" s="32" t="n"/>
      <c r="B11" s="7" t="n"/>
      <c r="C11" s="7" t="n"/>
      <c r="D11" s="7" t="n"/>
      <c r="E11" s="7" t="n"/>
      <c r="F11" s="7" t="n"/>
      <c r="G11" s="7" t="n"/>
      <c r="H11" s="7" t="n"/>
      <c r="I11" s="32" t="n"/>
      <c r="J11" s="7" t="n"/>
      <c r="K11" s="33">
        <f>IF($G11="","",IF($G11=0,"",ROUND($H11/$G11*100,1)))</f>
        <v/>
      </c>
      <c r="L11" s="7" t="n"/>
      <c r="M11" s="7" t="n"/>
      <c r="N11" s="34">
        <f>IF($A11="","",IF($M11="年次研修",$A11,""))</f>
        <v/>
      </c>
    </row>
    <row r="12" ht="30" customHeight="1">
      <c r="A12" s="32" t="n"/>
      <c r="B12" s="7" t="n"/>
      <c r="C12" s="7" t="n"/>
      <c r="D12" s="7" t="n"/>
      <c r="E12" s="7" t="n"/>
      <c r="F12" s="7" t="n"/>
      <c r="G12" s="7" t="n"/>
      <c r="H12" s="7" t="n"/>
      <c r="I12" s="32" t="n"/>
      <c r="J12" s="7" t="n"/>
      <c r="K12" s="33">
        <f>IF($G12="","",IF($G12=0,"",ROUND($H12/$G12*100,1)))</f>
        <v/>
      </c>
      <c r="L12" s="7" t="n"/>
      <c r="M12" s="7" t="n"/>
      <c r="N12" s="34">
        <f>IF($A12="","",IF($M12="年次研修",$A12,""))</f>
        <v/>
      </c>
    </row>
    <row r="13" ht="30" customHeight="1">
      <c r="A13" s="32" t="n"/>
      <c r="B13" s="7" t="n"/>
      <c r="C13" s="7" t="n"/>
      <c r="D13" s="7" t="n"/>
      <c r="E13" s="7" t="n"/>
      <c r="F13" s="7" t="n"/>
      <c r="G13" s="7" t="n"/>
      <c r="H13" s="7" t="n"/>
      <c r="I13" s="32" t="n"/>
      <c r="J13" s="7" t="n"/>
      <c r="K13" s="33">
        <f>IF($G13="","",IF($G13=0,"",ROUND($H13/$G13*100,1)))</f>
        <v/>
      </c>
      <c r="L13" s="7" t="n"/>
      <c r="M13" s="7" t="n"/>
      <c r="N13" s="34">
        <f>IF($A13="","",IF($M13="年次研修",$A13,""))</f>
        <v/>
      </c>
    </row>
    <row r="14" ht="30" customHeight="1">
      <c r="A14" s="32" t="n"/>
      <c r="B14" s="7" t="n"/>
      <c r="C14" s="7" t="n"/>
      <c r="D14" s="7" t="n"/>
      <c r="E14" s="7" t="n"/>
      <c r="F14" s="7" t="n"/>
      <c r="G14" s="7" t="n"/>
      <c r="H14" s="7" t="n"/>
      <c r="I14" s="32" t="n"/>
      <c r="J14" s="7" t="n"/>
      <c r="K14" s="33">
        <f>IF($G14="","",IF($G14=0,"",ROUND($H14/$G14*100,1)))</f>
        <v/>
      </c>
      <c r="L14" s="7" t="n"/>
      <c r="M14" s="7" t="n"/>
      <c r="N14" s="34">
        <f>IF($A14="","",IF($M14="年次研修",$A14,""))</f>
        <v/>
      </c>
    </row>
    <row r="15" ht="30" customHeight="1">
      <c r="A15" s="32" t="n"/>
      <c r="B15" s="7" t="n"/>
      <c r="C15" s="7" t="n"/>
      <c r="D15" s="7" t="n"/>
      <c r="E15" s="7" t="n"/>
      <c r="F15" s="7" t="n"/>
      <c r="G15" s="7" t="n"/>
      <c r="H15" s="7" t="n"/>
      <c r="I15" s="32" t="n"/>
      <c r="J15" s="7" t="n"/>
      <c r="K15" s="33">
        <f>IF($G15="","",IF($G15=0,"",ROUND($H15/$G15*100,1)))</f>
        <v/>
      </c>
      <c r="L15" s="7" t="n"/>
      <c r="M15" s="7" t="n"/>
      <c r="N15" s="34">
        <f>IF($A15="","",IF($M15="年次研修",$A15,""))</f>
        <v/>
      </c>
    </row>
    <row r="16" ht="30" customHeight="1">
      <c r="A16" s="32" t="n"/>
      <c r="B16" s="7" t="n"/>
      <c r="C16" s="7" t="n"/>
      <c r="D16" s="7" t="n"/>
      <c r="E16" s="7" t="n"/>
      <c r="F16" s="7" t="n"/>
      <c r="G16" s="7" t="n"/>
      <c r="H16" s="7" t="n"/>
      <c r="I16" s="32" t="n"/>
      <c r="J16" s="7" t="n"/>
      <c r="K16" s="33">
        <f>IF($G16="","",IF($G16=0,"",ROUND($H16/$G16*100,1)))</f>
        <v/>
      </c>
      <c r="L16" s="7" t="n"/>
      <c r="M16" s="7" t="n"/>
      <c r="N16" s="34">
        <f>IF($A16="","",IF($M16="年次研修",$A16,""))</f>
        <v/>
      </c>
    </row>
    <row r="17" ht="30" customHeight="1">
      <c r="A17" s="32" t="n"/>
      <c r="B17" s="7" t="n"/>
      <c r="C17" s="7" t="n"/>
      <c r="D17" s="7" t="n"/>
      <c r="E17" s="7" t="n"/>
      <c r="F17" s="7" t="n"/>
      <c r="G17" s="7" t="n"/>
      <c r="H17" s="7" t="n"/>
      <c r="I17" s="32" t="n"/>
      <c r="J17" s="7" t="n"/>
      <c r="K17" s="33">
        <f>IF($G17="","",IF($G17=0,"",ROUND($H17/$G17*100,1)))</f>
        <v/>
      </c>
      <c r="L17" s="7" t="n"/>
      <c r="M17" s="7" t="n"/>
      <c r="N17" s="34">
        <f>IF($A17="","",IF($M17="年次研修",$A17,""))</f>
        <v/>
      </c>
    </row>
    <row r="18" ht="30" customHeight="1">
      <c r="A18" s="32" t="n"/>
      <c r="B18" s="7" t="n"/>
      <c r="C18" s="7" t="n"/>
      <c r="D18" s="7" t="n"/>
      <c r="E18" s="7" t="n"/>
      <c r="F18" s="7" t="n"/>
      <c r="G18" s="7" t="n"/>
      <c r="H18" s="7" t="n"/>
      <c r="I18" s="32" t="n"/>
      <c r="J18" s="7" t="n"/>
      <c r="K18" s="33">
        <f>IF($G18="","",IF($G18=0,"",ROUND($H18/$G18*100,1)))</f>
        <v/>
      </c>
      <c r="L18" s="7" t="n"/>
      <c r="M18" s="7" t="n"/>
      <c r="N18" s="34">
        <f>IF($A18="","",IF($M18="年次研修",$A18,""))</f>
        <v/>
      </c>
    </row>
    <row r="19" ht="30" customHeight="1">
      <c r="A19" s="32" t="n"/>
      <c r="B19" s="7" t="n"/>
      <c r="C19" s="7" t="n"/>
      <c r="D19" s="7" t="n"/>
      <c r="E19" s="7" t="n"/>
      <c r="F19" s="7" t="n"/>
      <c r="G19" s="7" t="n"/>
      <c r="H19" s="7" t="n"/>
      <c r="I19" s="32" t="n"/>
      <c r="J19" s="7" t="n"/>
      <c r="K19" s="33">
        <f>IF($G19="","",IF($G19=0,"",ROUND($H19/$G19*100,1)))</f>
        <v/>
      </c>
      <c r="L19" s="7" t="n"/>
      <c r="M19" s="7" t="n"/>
      <c r="N19" s="34">
        <f>IF($A19="","",IF($M19="年次研修",$A19,""))</f>
        <v/>
      </c>
    </row>
    <row r="20" ht="30" customHeight="1">
      <c r="A20" s="32" t="n"/>
      <c r="B20" s="7" t="n"/>
      <c r="C20" s="7" t="n"/>
      <c r="D20" s="7" t="n"/>
      <c r="E20" s="7" t="n"/>
      <c r="F20" s="7" t="n"/>
      <c r="G20" s="7" t="n"/>
      <c r="H20" s="7" t="n"/>
      <c r="I20" s="32" t="n"/>
      <c r="J20" s="7" t="n"/>
      <c r="K20" s="33">
        <f>IF($G20="","",IF($G20=0,"",ROUND($H20/$G20*100,1)))</f>
        <v/>
      </c>
      <c r="L20" s="7" t="n"/>
      <c r="M20" s="7" t="n"/>
      <c r="N20" s="34">
        <f>IF($A20="","",IF($M20="年次研修",$A20,""))</f>
        <v/>
      </c>
    </row>
    <row r="21"/>
    <row r="22" ht="20" customHeight="1">
      <c r="A22" s="4" t="inlineStr">
        <is>
          <t>直近の年次研修 実施日</t>
        </is>
      </c>
      <c r="B22" s="34">
        <f>IF(MAX($N$4:$N$20)=0,"",MAX($N$4:$N$20))</f>
        <v/>
      </c>
      <c r="C22" s="17" t="n"/>
      <c r="D22" s="17" t="n"/>
      <c r="E22" s="10" t="n"/>
    </row>
    <row r="23" ht="20" customHeight="1">
      <c r="A23" s="4" t="inlineStr">
        <is>
          <t>次回期限（実施日の1年後の前日）</t>
        </is>
      </c>
      <c r="B23" s="34">
        <f>IF(N($B$22)=0,"未実施（減算事由）",EDATE($B$22,12)-1)</f>
        <v/>
      </c>
      <c r="C23" s="17" t="n"/>
      <c r="D23" s="17" t="n"/>
      <c r="E23" s="10" t="n"/>
    </row>
    <row r="24" ht="20" customHeight="1">
      <c r="A24" s="4" t="inlineStr">
        <is>
          <t>残日数</t>
        </is>
      </c>
      <c r="B24" s="16">
        <f>IF(ISNUMBER($B$23),$B$23-TODAY(),"")</f>
        <v/>
      </c>
      <c r="C24" s="17" t="n"/>
      <c r="D24" s="17" t="n"/>
      <c r="E24" s="10" t="n"/>
    </row>
    <row r="25" ht="20" customHeight="1">
      <c r="A25" s="4" t="inlineStr">
        <is>
          <t>判定</t>
        </is>
      </c>
      <c r="B25" s="9">
        <f>IF(N($B$22)=0,"減算リスク：未実施",IF($B$24&lt;0,"減算リスク：1年を超過",IF($B$24&lt;=60,"要注意：60日以内","OK")))</f>
        <v/>
      </c>
      <c r="C25" s="17" t="n"/>
      <c r="D25" s="17" t="n"/>
      <c r="E25" s="10" t="n"/>
    </row>
    <row r="26" ht="20" customHeight="1">
      <c r="A26" s="4" t="inlineStr">
        <is>
          <t>直近1年以内に入職し、新規採用時研修の記録がない職員数</t>
        </is>
      </c>
      <c r="B26" s="16">
        <f>COUNTIFS('02_職員名簿'!$B$4:$B$53,"&lt;&gt;",'02_職員名簿'!$H$4:$H$53,"",'02_職員名簿'!$G$4:$G$53,"&gt;="&amp;EDATE(TODAY(),-12))</f>
        <v/>
      </c>
      <c r="C26" s="17" t="n"/>
      <c r="D26" s="17" t="n"/>
      <c r="E26" s="10" t="n"/>
    </row>
    <row r="27">
      <c r="A27" s="4" t="inlineStr">
        <is>
          <t>研修区分が未入力の行数</t>
        </is>
      </c>
      <c r="B27" s="16">
        <f>COUNTIFS($A$4:$A$20,"&lt;&gt;",$M$4:$M$20,"")</f>
        <v/>
      </c>
      <c r="C27" s="17" t="n"/>
      <c r="D27" s="17" t="n"/>
      <c r="E27" s="10" t="n"/>
    </row>
    <row r="28" ht="30" customHeight="1">
      <c r="A28" s="2" t="inlineStr">
        <is>
          <t>※ M列「研修区分」は必ず選んでください。「年次研修」を選んだ行の実施日だけが、下の「直近の年次研修 実施日」と「09_減算リスク判定」の研修要件の判定に使われます（研修名の書き方では判定しません）。
※ 研修の対象は支援員だけではありません。調理員・運転手・事務職員、短時間労働者も対象で、交代制勤務者が参加できる開催方法をとります。欠席者が残ると「一部の従業者しか受講していない」として指摘されるため、録画視聴・伝達研修とその実施日を必ず記録してください。</t>
        </is>
      </c>
    </row>
  </sheetData>
  <mergeCells count="14">
    <mergeCell ref="B26:E26"/>
    <mergeCell ref="B27:E27"/>
    <mergeCell ref="A2:L2"/>
    <mergeCell ref="A22"/>
    <mergeCell ref="B23:E23"/>
    <mergeCell ref="A26"/>
    <mergeCell ref="A1:L1"/>
    <mergeCell ref="A25"/>
    <mergeCell ref="A24"/>
    <mergeCell ref="B25:E25"/>
    <mergeCell ref="B24:E24"/>
    <mergeCell ref="B22:E22"/>
    <mergeCell ref="A23"/>
    <mergeCell ref="A28:M28"/>
  </mergeCells>
  <dataValidations count="2">
    <dataValidation sqref="C4:C20" showDropDown="0" showInputMessage="0" showErrorMessage="0" allowBlank="1" type="list">
      <formula1>"所内研修,外部研修,オンライン,録画視聴,伝達研修"</formula1>
    </dataValidation>
    <dataValidation sqref="M4:M20" showDropDown="0" showInputMessage="0" showErrorMessage="0" allowBlank="1" type="list">
      <formula1>"年次研修,新規採用時研修,その他"</formula1>
    </dataValidation>
  </dataValidations>
  <pageMargins left="0.4" right="0.4" top="0.5" bottom="0.5" header="0.5" footer="0.5"/>
  <pageSetup orientation="landscape" paperSize="9" fitToHeight="0" fitToWidth="1"/>
</worksheet>
</file>

<file path=xl/worksheets/sheet7.xml><?xml version="1.0" encoding="utf-8"?>
<worksheet xmlns="http://schemas.openxmlformats.org/spreadsheetml/2006/main">
  <sheetPr>
    <tabColor rgb="001F3A5F"/>
    <outlinePr summaryBelow="1" summaryRight="1"/>
    <pageSetUpPr fitToPage="1"/>
  </sheetPr>
  <dimension ref="A1:O30"/>
  <sheetViews>
    <sheetView showGridLines="0" workbookViewId="0">
      <pane xSplit="3" ySplit="4" topLeftCell="D5"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6" customWidth="1" min="2" max="2"/>
    <col width="52" customWidth="1" min="3" max="3"/>
    <col width="9"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9" customWidth="1" min="13" max="13"/>
    <col width="12" customWidth="1" min="14" max="14"/>
    <col width="18" customWidth="1" min="15" max="15"/>
  </cols>
  <sheetData>
    <row r="1" ht="22" customHeight="1">
      <c r="A1" s="1" t="inlineStr">
        <is>
          <t>06_職員セルフチェックシート（様式5）</t>
        </is>
      </c>
    </row>
    <row r="2" ht="26" customHeight="1">
      <c r="A2" s="2" t="inlineStr">
        <is>
          <t>厚生労働省「障害者福祉施設等における障害者虐待の防止と対応の手引き」（令和6年7月）巻末の職員セルフチェックリストの考え方を土台に、児童発達支援・放課後等デイサービスの場面に合わせて作成しました。1〜10は「できている／できていない」、11〜20は「はい／いいえ」で答えます。</t>
        </is>
      </c>
    </row>
    <row r="3">
      <c r="A3" s="19" t="inlineStr">
        <is>
          <t>→ 下のヘッダ行（D4〜M4）に、回答した職員の氏名を入れてください。この行の入力数がそのまま実施人数の分母になります。</t>
        </is>
      </c>
    </row>
    <row r="4" ht="34" customHeight="1">
      <c r="A4" s="3" t="inlineStr">
        <is>
          <t>No</t>
        </is>
      </c>
      <c r="B4" s="3" t="inlineStr">
        <is>
          <t>極性</t>
        </is>
      </c>
      <c r="C4" s="3" t="inlineStr">
        <is>
          <t>チェック項目</t>
        </is>
      </c>
      <c r="D4" s="3" t="inlineStr"/>
      <c r="E4" s="3" t="inlineStr"/>
      <c r="F4" s="3" t="inlineStr"/>
      <c r="G4" s="3" t="inlineStr"/>
      <c r="H4" s="3" t="inlineStr"/>
      <c r="I4" s="3" t="inlineStr"/>
      <c r="J4" s="3" t="inlineStr"/>
      <c r="K4" s="3" t="inlineStr"/>
      <c r="L4" s="3" t="inlineStr"/>
      <c r="M4" s="3" t="inlineStr"/>
      <c r="N4" s="3" t="inlineStr">
        <is>
          <t>要注意回答数</t>
        </is>
      </c>
      <c r="O4" s="3" t="inlineStr">
        <is>
          <t>要対応</t>
        </is>
      </c>
    </row>
    <row r="5" ht="30" customHeight="1">
      <c r="A5" s="21" t="n">
        <v>1</v>
      </c>
      <c r="B5" s="22" t="inlineStr">
        <is>
          <t>順</t>
        </is>
      </c>
      <c r="C5" s="12" t="inlineStr">
        <is>
          <t>子どもの呼び方は、あだ名や呼び捨てにせず、本人・保護者が望む呼び方に統一している</t>
        </is>
      </c>
      <c r="D5" s="23" t="n"/>
      <c r="E5" s="23" t="n"/>
      <c r="F5" s="23" t="n"/>
      <c r="G5" s="23" t="n"/>
      <c r="H5" s="23" t="n"/>
      <c r="I5" s="23" t="n"/>
      <c r="J5" s="23" t="n"/>
      <c r="K5" s="23" t="n"/>
      <c r="L5" s="23" t="n"/>
      <c r="M5" s="23" t="n"/>
      <c r="N5" s="9">
        <f>IF($B5="逆",COUNTIF($D5:$M5,"はい"),COUNTIF($D5:$M5,"できていない"))</f>
        <v/>
      </c>
      <c r="O5" s="9">
        <f>IF($N5=0,"",IF($N5&gt;=2,"委員会で優先検討","委員会で検討"))</f>
        <v/>
      </c>
    </row>
    <row r="6" ht="30" customHeight="1">
      <c r="A6" s="21" t="n">
        <v>2</v>
      </c>
      <c r="B6" s="22" t="inlineStr">
        <is>
          <t>順</t>
        </is>
      </c>
      <c r="C6" s="12" t="inlineStr">
        <is>
          <t>支援の前に、これから何をするかを、その子に分かる形で伝えている</t>
        </is>
      </c>
      <c r="D6" s="23" t="n"/>
      <c r="E6" s="23" t="n"/>
      <c r="F6" s="23" t="n"/>
      <c r="G6" s="23" t="n"/>
      <c r="H6" s="23" t="n"/>
      <c r="I6" s="23" t="n"/>
      <c r="J6" s="23" t="n"/>
      <c r="K6" s="23" t="n"/>
      <c r="L6" s="23" t="n"/>
      <c r="M6" s="23" t="n"/>
      <c r="N6" s="9">
        <f>IF($B6="逆",COUNTIF($D6:$M6,"はい"),COUNTIF($D6:$M6,"できていない"))</f>
        <v/>
      </c>
      <c r="O6" s="9">
        <f>IF($N6=0,"",IF($N6&gt;=2,"委員会で優先検討","委員会で検討"))</f>
        <v/>
      </c>
    </row>
    <row r="7" ht="30" customHeight="1">
      <c r="A7" s="21" t="n">
        <v>3</v>
      </c>
      <c r="B7" s="22" t="inlineStr">
        <is>
          <t>順</t>
        </is>
      </c>
      <c r="C7" s="12" t="inlineStr">
        <is>
          <t>指示は短く具体的に伝え、大きな声や命令口調で従わせようとしていない</t>
        </is>
      </c>
      <c r="D7" s="23" t="n"/>
      <c r="E7" s="23" t="n"/>
      <c r="F7" s="23" t="n"/>
      <c r="G7" s="23" t="n"/>
      <c r="H7" s="23" t="n"/>
      <c r="I7" s="23" t="n"/>
      <c r="J7" s="23" t="n"/>
      <c r="K7" s="23" t="n"/>
      <c r="L7" s="23" t="n"/>
      <c r="M7" s="23" t="n"/>
      <c r="N7" s="9">
        <f>IF($B7="逆",COUNTIF($D7:$M7,"はい"),COUNTIF($D7:$M7,"できていない"))</f>
        <v/>
      </c>
      <c r="O7" s="9">
        <f>IF($N7=0,"",IF($N7&gt;=2,"委員会で優先検討","委員会で検討"))</f>
        <v/>
      </c>
    </row>
    <row r="8" ht="30" customHeight="1">
      <c r="A8" s="21" t="n">
        <v>4</v>
      </c>
      <c r="B8" s="22" t="inlineStr">
        <is>
          <t>順</t>
        </is>
      </c>
      <c r="C8" s="12" t="inlineStr">
        <is>
          <t>他の子どもの前で叱責したり、失敗を指摘したりしていない</t>
        </is>
      </c>
      <c r="D8" s="23" t="n"/>
      <c r="E8" s="23" t="n"/>
      <c r="F8" s="23" t="n"/>
      <c r="G8" s="23" t="n"/>
      <c r="H8" s="23" t="n"/>
      <c r="I8" s="23" t="n"/>
      <c r="J8" s="23" t="n"/>
      <c r="K8" s="23" t="n"/>
      <c r="L8" s="23" t="n"/>
      <c r="M8" s="23" t="n"/>
      <c r="N8" s="9">
        <f>IF($B8="逆",COUNTIF($D8:$M8,"はい"),COUNTIF($D8:$M8,"できていない"))</f>
        <v/>
      </c>
      <c r="O8" s="9">
        <f>IF($N8=0,"",IF($N8&gt;=2,"委員会で優先検討","委員会で検討"))</f>
        <v/>
      </c>
    </row>
    <row r="9" ht="30" customHeight="1">
      <c r="A9" s="21" t="n">
        <v>5</v>
      </c>
      <c r="B9" s="22" t="inlineStr">
        <is>
          <t>順</t>
        </is>
      </c>
      <c r="C9" s="12" t="inlineStr">
        <is>
          <t>トイレ・着替え・排泄の介助は、まわりから見えない場所で行っている</t>
        </is>
      </c>
      <c r="D9" s="23" t="n"/>
      <c r="E9" s="23" t="n"/>
      <c r="F9" s="23" t="n"/>
      <c r="G9" s="23" t="n"/>
      <c r="H9" s="23" t="n"/>
      <c r="I9" s="23" t="n"/>
      <c r="J9" s="23" t="n"/>
      <c r="K9" s="23" t="n"/>
      <c r="L9" s="23" t="n"/>
      <c r="M9" s="23" t="n"/>
      <c r="N9" s="9">
        <f>IF($B9="逆",COUNTIF($D9:$M9,"はい"),COUNTIF($D9:$M9,"できていない"))</f>
        <v/>
      </c>
      <c r="O9" s="9">
        <f>IF($N9=0,"",IF($N9&gt;=2,"委員会で優先検討","委員会で検討"))</f>
        <v/>
      </c>
    </row>
    <row r="10" ht="30" customHeight="1">
      <c r="A10" s="21" t="n">
        <v>6</v>
      </c>
      <c r="B10" s="22" t="inlineStr">
        <is>
          <t>順</t>
        </is>
      </c>
      <c r="C10" s="12" t="inlineStr">
        <is>
          <t>着替え・排泄の介助は、できる限り同性の職員が対応している</t>
        </is>
      </c>
      <c r="D10" s="23" t="n"/>
      <c r="E10" s="23" t="n"/>
      <c r="F10" s="23" t="n"/>
      <c r="G10" s="23" t="n"/>
      <c r="H10" s="23" t="n"/>
      <c r="I10" s="23" t="n"/>
      <c r="J10" s="23" t="n"/>
      <c r="K10" s="23" t="n"/>
      <c r="L10" s="23" t="n"/>
      <c r="M10" s="23" t="n"/>
      <c r="N10" s="9">
        <f>IF($B10="逆",COUNTIF($D10:$M10,"はい"),COUNTIF($D10:$M10,"できていない"))</f>
        <v/>
      </c>
      <c r="O10" s="9">
        <f>IF($N10=0,"",IF($N10&gt;=2,"委員会で優先検討","委員会で検討"))</f>
        <v/>
      </c>
    </row>
    <row r="11" ht="30" customHeight="1">
      <c r="A11" s="21" t="n">
        <v>7</v>
      </c>
      <c r="B11" s="22" t="inlineStr">
        <is>
          <t>順</t>
        </is>
      </c>
      <c r="C11" s="12" t="inlineStr">
        <is>
          <t>送迎車の中でも、事業所内と同じ言葉づかい・対応をしている</t>
        </is>
      </c>
      <c r="D11" s="23" t="n"/>
      <c r="E11" s="23" t="n"/>
      <c r="F11" s="23" t="n"/>
      <c r="G11" s="23" t="n"/>
      <c r="H11" s="23" t="n"/>
      <c r="I11" s="23" t="n"/>
      <c r="J11" s="23" t="n"/>
      <c r="K11" s="23" t="n"/>
      <c r="L11" s="23" t="n"/>
      <c r="M11" s="23" t="n"/>
      <c r="N11" s="9">
        <f>IF($B11="逆",COUNTIF($D11:$M11,"はい"),COUNTIF($D11:$M11,"できていない"))</f>
        <v/>
      </c>
      <c r="O11" s="9">
        <f>IF($N11=0,"",IF($N11&gt;=2,"委員会で優先検討","委員会で検討"))</f>
        <v/>
      </c>
    </row>
    <row r="12" ht="30" customHeight="1">
      <c r="A12" s="21" t="n">
        <v>8</v>
      </c>
      <c r="B12" s="22" t="inlineStr">
        <is>
          <t>順</t>
        </is>
      </c>
      <c r="C12" s="12" t="inlineStr">
        <is>
          <t>子どもが嫌がったとき、力で動かさずに別の方法を試している</t>
        </is>
      </c>
      <c r="D12" s="23" t="n"/>
      <c r="E12" s="23" t="n"/>
      <c r="F12" s="23" t="n"/>
      <c r="G12" s="23" t="n"/>
      <c r="H12" s="23" t="n"/>
      <c r="I12" s="23" t="n"/>
      <c r="J12" s="23" t="n"/>
      <c r="K12" s="23" t="n"/>
      <c r="L12" s="23" t="n"/>
      <c r="M12" s="23" t="n"/>
      <c r="N12" s="9">
        <f>IF($B12="逆",COUNTIF($D12:$M12,"はい"),COUNTIF($D12:$M12,"できていない"))</f>
        <v/>
      </c>
      <c r="O12" s="9">
        <f>IF($N12=0,"",IF($N12&gt;=2,"委員会で優先検討","委員会で検討"))</f>
        <v/>
      </c>
    </row>
    <row r="13" ht="30" customHeight="1">
      <c r="A13" s="21" t="n">
        <v>9</v>
      </c>
      <c r="B13" s="22" t="inlineStr">
        <is>
          <t>順</t>
        </is>
      </c>
      <c r="C13" s="12" t="inlineStr">
        <is>
          <t>連絡帳や口頭での保護者への伝え方が、子どもや家庭を責める内容になっていないか確認している</t>
        </is>
      </c>
      <c r="D13" s="23" t="n"/>
      <c r="E13" s="23" t="n"/>
      <c r="F13" s="23" t="n"/>
      <c r="G13" s="23" t="n"/>
      <c r="H13" s="23" t="n"/>
      <c r="I13" s="23" t="n"/>
      <c r="J13" s="23" t="n"/>
      <c r="K13" s="23" t="n"/>
      <c r="L13" s="23" t="n"/>
      <c r="M13" s="23" t="n"/>
      <c r="N13" s="9">
        <f>IF($B13="逆",COUNTIF($D13:$M13,"はい"),COUNTIF($D13:$M13,"できていない"))</f>
        <v/>
      </c>
      <c r="O13" s="9">
        <f>IF($N13=0,"",IF($N13&gt;=2,"委員会で優先検討","委員会で検討"))</f>
        <v/>
      </c>
    </row>
    <row r="14" ht="30" customHeight="1">
      <c r="A14" s="21" t="n">
        <v>10</v>
      </c>
      <c r="B14" s="22" t="inlineStr">
        <is>
          <t>順</t>
        </is>
      </c>
      <c r="C14" s="12" t="inlineStr">
        <is>
          <t>写真・動画の撮影と利用は同意の範囲内に限り、私物の端末やSNSに残していない</t>
        </is>
      </c>
      <c r="D14" s="23" t="n"/>
      <c r="E14" s="23" t="n"/>
      <c r="F14" s="23" t="n"/>
      <c r="G14" s="23" t="n"/>
      <c r="H14" s="23" t="n"/>
      <c r="I14" s="23" t="n"/>
      <c r="J14" s="23" t="n"/>
      <c r="K14" s="23" t="n"/>
      <c r="L14" s="23" t="n"/>
      <c r="M14" s="23" t="n"/>
      <c r="N14" s="9">
        <f>IF($B14="逆",COUNTIF($D14:$M14,"はい"),COUNTIF($D14:$M14,"できていない"))</f>
        <v/>
      </c>
      <c r="O14" s="9">
        <f>IF($N14=0,"",IF($N14&gt;=2,"委員会で優先検討","委員会で検討"))</f>
        <v/>
      </c>
    </row>
    <row r="15" ht="30" customHeight="1">
      <c r="A15" s="21" t="n">
        <v>11</v>
      </c>
      <c r="B15" s="22" t="inlineStr">
        <is>
          <t>逆</t>
        </is>
      </c>
      <c r="C15" s="12" t="inlineStr">
        <is>
          <t>「言っても分からない」と思って、説明を省くことがある</t>
        </is>
      </c>
      <c r="D15" s="23" t="n"/>
      <c r="E15" s="23" t="n"/>
      <c r="F15" s="23" t="n"/>
      <c r="G15" s="23" t="n"/>
      <c r="H15" s="23" t="n"/>
      <c r="I15" s="23" t="n"/>
      <c r="J15" s="23" t="n"/>
      <c r="K15" s="23" t="n"/>
      <c r="L15" s="23" t="n"/>
      <c r="M15" s="23" t="n"/>
      <c r="N15" s="9">
        <f>IF($B15="逆",COUNTIF($D15:$M15,"はい"),COUNTIF($D15:$M15,"できていない"))</f>
        <v/>
      </c>
      <c r="O15" s="9">
        <f>IF($N15=0,"",IF($N15&gt;=2,"委員会で優先検討","委員会で検討"))</f>
        <v/>
      </c>
    </row>
    <row r="16" ht="30" customHeight="1">
      <c r="A16" s="21" t="n">
        <v>12</v>
      </c>
      <c r="B16" s="22" t="inlineStr">
        <is>
          <t>逆</t>
        </is>
      </c>
      <c r="C16" s="12" t="inlineStr">
        <is>
          <t>行動を止めるために、腕や体を強くつかむことがある</t>
        </is>
      </c>
      <c r="D16" s="23" t="n"/>
      <c r="E16" s="23" t="n"/>
      <c r="F16" s="23" t="n"/>
      <c r="G16" s="23" t="n"/>
      <c r="H16" s="23" t="n"/>
      <c r="I16" s="23" t="n"/>
      <c r="J16" s="23" t="n"/>
      <c r="K16" s="23" t="n"/>
      <c r="L16" s="23" t="n"/>
      <c r="M16" s="23" t="n"/>
      <c r="N16" s="9">
        <f>IF($B16="逆",COUNTIF($D16:$M16,"はい"),COUNTIF($D16:$M16,"できていない"))</f>
        <v/>
      </c>
      <c r="O16" s="9">
        <f>IF($N16=0,"",IF($N16&gt;=2,"委員会で優先検討","委員会で検討"))</f>
        <v/>
      </c>
    </row>
    <row r="17" ht="30" customHeight="1">
      <c r="A17" s="21" t="n">
        <v>13</v>
      </c>
      <c r="B17" s="22" t="inlineStr">
        <is>
          <t>逆</t>
        </is>
      </c>
      <c r="C17" s="12" t="inlineStr">
        <is>
          <t>クールダウンと称して、子どもを一人で部屋に入れ、出られない状態にしたことがある</t>
        </is>
      </c>
      <c r="D17" s="23" t="n"/>
      <c r="E17" s="23" t="n"/>
      <c r="F17" s="23" t="n"/>
      <c r="G17" s="23" t="n"/>
      <c r="H17" s="23" t="n"/>
      <c r="I17" s="23" t="n"/>
      <c r="J17" s="23" t="n"/>
      <c r="K17" s="23" t="n"/>
      <c r="L17" s="23" t="n"/>
      <c r="M17" s="23" t="n"/>
      <c r="N17" s="9">
        <f>IF($B17="逆",COUNTIF($D17:$M17,"はい"),COUNTIF($D17:$M17,"できていない"))</f>
        <v/>
      </c>
      <c r="O17" s="9">
        <f>IF($N17=0,"",IF($N17&gt;=2,"委員会で優先検討","委員会で検討"))</f>
        <v/>
      </c>
    </row>
    <row r="18" ht="30" customHeight="1">
      <c r="A18" s="21" t="n">
        <v>14</v>
      </c>
      <c r="B18" s="22" t="inlineStr">
        <is>
          <t>逆</t>
        </is>
      </c>
      <c r="C18" s="12" t="inlineStr">
        <is>
          <t>活動の切り替えのために、大きな声で何度も呼びかけることがある</t>
        </is>
      </c>
      <c r="D18" s="23" t="n"/>
      <c r="E18" s="23" t="n"/>
      <c r="F18" s="23" t="n"/>
      <c r="G18" s="23" t="n"/>
      <c r="H18" s="23" t="n"/>
      <c r="I18" s="23" t="n"/>
      <c r="J18" s="23" t="n"/>
      <c r="K18" s="23" t="n"/>
      <c r="L18" s="23" t="n"/>
      <c r="M18" s="23" t="n"/>
      <c r="N18" s="9">
        <f>IF($B18="逆",COUNTIF($D18:$M18,"はい"),COUNTIF($D18:$M18,"できていない"))</f>
        <v/>
      </c>
      <c r="O18" s="9">
        <f>IF($N18=0,"",IF($N18&gt;=2,"委員会で優先検討","委員会で検討"))</f>
        <v/>
      </c>
    </row>
    <row r="19" ht="30" customHeight="1">
      <c r="A19" s="21" t="n">
        <v>15</v>
      </c>
      <c r="B19" s="22" t="inlineStr">
        <is>
          <t>逆</t>
        </is>
      </c>
      <c r="C19" s="12" t="inlineStr">
        <is>
          <t>食事・おやつ・好きな活動を、言うことを聞かせる取引材料に使うことがある</t>
        </is>
      </c>
      <c r="D19" s="23" t="n"/>
      <c r="E19" s="23" t="n"/>
      <c r="F19" s="23" t="n"/>
      <c r="G19" s="23" t="n"/>
      <c r="H19" s="23" t="n"/>
      <c r="I19" s="23" t="n"/>
      <c r="J19" s="23" t="n"/>
      <c r="K19" s="23" t="n"/>
      <c r="L19" s="23" t="n"/>
      <c r="M19" s="23" t="n"/>
      <c r="N19" s="9">
        <f>IF($B19="逆",COUNTIF($D19:$M19,"はい"),COUNTIF($D19:$M19,"できていない"))</f>
        <v/>
      </c>
      <c r="O19" s="9">
        <f>IF($N19=0,"",IF($N19&gt;=2,"委員会で優先検討","委員会で検討"))</f>
        <v/>
      </c>
    </row>
    <row r="20" ht="30" customHeight="1">
      <c r="A20" s="21" t="n">
        <v>16</v>
      </c>
      <c r="B20" s="22" t="inlineStr">
        <is>
          <t>逆</t>
        </is>
      </c>
      <c r="C20" s="12" t="inlineStr">
        <is>
          <t>他の職員の言葉づかいや関わり方で気になることがあるが、言えていない</t>
        </is>
      </c>
      <c r="D20" s="23" t="n"/>
      <c r="E20" s="23" t="n"/>
      <c r="F20" s="23" t="n"/>
      <c r="G20" s="23" t="n"/>
      <c r="H20" s="23" t="n"/>
      <c r="I20" s="23" t="n"/>
      <c r="J20" s="23" t="n"/>
      <c r="K20" s="23" t="n"/>
      <c r="L20" s="23" t="n"/>
      <c r="M20" s="23" t="n"/>
      <c r="N20" s="9">
        <f>IF($B20="逆",COUNTIF($D20:$M20,"はい"),COUNTIF($D20:$M20,"できていない"))</f>
        <v/>
      </c>
      <c r="O20" s="9">
        <f>IF($N20=0,"",IF($N20&gt;=2,"委員会で優先検討","委員会で検討"))</f>
        <v/>
      </c>
    </row>
    <row r="21" ht="30" customHeight="1">
      <c r="A21" s="21" t="n">
        <v>17</v>
      </c>
      <c r="B21" s="22" t="inlineStr">
        <is>
          <t>逆</t>
        </is>
      </c>
      <c r="C21" s="12" t="inlineStr">
        <is>
          <t>忙しさのあまり、子どもの訴えを後回しにすることがある</t>
        </is>
      </c>
      <c r="D21" s="23" t="n"/>
      <c r="E21" s="23" t="n"/>
      <c r="F21" s="23" t="n"/>
      <c r="G21" s="23" t="n"/>
      <c r="H21" s="23" t="n"/>
      <c r="I21" s="23" t="n"/>
      <c r="J21" s="23" t="n"/>
      <c r="K21" s="23" t="n"/>
      <c r="L21" s="23" t="n"/>
      <c r="M21" s="23" t="n"/>
      <c r="N21" s="9">
        <f>IF($B21="逆",COUNTIF($D21:$M21,"はい"),COUNTIF($D21:$M21,"できていない"))</f>
        <v/>
      </c>
      <c r="O21" s="9">
        <f>IF($N21=0,"",IF($N21&gt;=2,"委員会で優先検討","委員会で検討"))</f>
        <v/>
      </c>
    </row>
    <row r="22" ht="30" customHeight="1">
      <c r="A22" s="21" t="n">
        <v>18</v>
      </c>
      <c r="B22" s="22" t="inlineStr">
        <is>
          <t>逆</t>
        </is>
      </c>
      <c r="C22" s="12" t="inlineStr">
        <is>
          <t>最近、子どもへの支援について悩みを抱え続けている</t>
        </is>
      </c>
      <c r="D22" s="23" t="n"/>
      <c r="E22" s="23" t="n"/>
      <c r="F22" s="23" t="n"/>
      <c r="G22" s="23" t="n"/>
      <c r="H22" s="23" t="n"/>
      <c r="I22" s="23" t="n"/>
      <c r="J22" s="23" t="n"/>
      <c r="K22" s="23" t="n"/>
      <c r="L22" s="23" t="n"/>
      <c r="M22" s="23" t="n"/>
      <c r="N22" s="9">
        <f>IF($B22="逆",COUNTIF($D22:$M22,"はい"),COUNTIF($D22:$M22,"できていない"))</f>
        <v/>
      </c>
      <c r="O22" s="9">
        <f>IF($N22=0,"",IF($N22&gt;=2,"委員会で優先検討","委員会で検討"))</f>
        <v/>
      </c>
    </row>
    <row r="23" ht="30" customHeight="1">
      <c r="A23" s="21" t="n">
        <v>19</v>
      </c>
      <c r="B23" s="22" t="inlineStr">
        <is>
          <t>逆</t>
        </is>
      </c>
      <c r="C23" s="12" t="inlineStr">
        <is>
          <t>職場で自分の対応を相談できる相手がいないと感じる</t>
        </is>
      </c>
      <c r="D23" s="23" t="n"/>
      <c r="E23" s="23" t="n"/>
      <c r="F23" s="23" t="n"/>
      <c r="G23" s="23" t="n"/>
      <c r="H23" s="23" t="n"/>
      <c r="I23" s="23" t="n"/>
      <c r="J23" s="23" t="n"/>
      <c r="K23" s="23" t="n"/>
      <c r="L23" s="23" t="n"/>
      <c r="M23" s="23" t="n"/>
      <c r="N23" s="9">
        <f>IF($B23="逆",COUNTIF($D23:$M23,"はい"),COUNTIF($D23:$M23,"できていない"))</f>
        <v/>
      </c>
      <c r="O23" s="9">
        <f>IF($N23=0,"",IF($N23&gt;=2,"委員会で優先検討","委員会で検討"))</f>
        <v/>
      </c>
    </row>
    <row r="24" ht="30" customHeight="1">
      <c r="A24" s="21" t="n">
        <v>20</v>
      </c>
      <c r="B24" s="22" t="inlineStr">
        <is>
          <t>逆</t>
        </is>
      </c>
      <c r="C24" s="12" t="inlineStr">
        <is>
          <t>「これくらいは仕方ない」と感じる場面が増えている</t>
        </is>
      </c>
      <c r="D24" s="23" t="n"/>
      <c r="E24" s="23" t="n"/>
      <c r="F24" s="23" t="n"/>
      <c r="G24" s="23" t="n"/>
      <c r="H24" s="23" t="n"/>
      <c r="I24" s="23" t="n"/>
      <c r="J24" s="23" t="n"/>
      <c r="K24" s="23" t="n"/>
      <c r="L24" s="23" t="n"/>
      <c r="M24" s="23" t="n"/>
      <c r="N24" s="9">
        <f>IF($B24="逆",COUNTIF($D24:$M24,"はい"),COUNTIF($D24:$M24,"できていない"))</f>
        <v/>
      </c>
      <c r="O24" s="9">
        <f>IF($N24=0,"",IF($N24&gt;=2,"委員会で優先検討","委員会で検討"))</f>
        <v/>
      </c>
    </row>
    <row r="25"/>
    <row r="26" ht="24" customHeight="1">
      <c r="A26" s="4" t="inlineStr">
        <is>
          <t>実施人数</t>
        </is>
      </c>
      <c r="B26" s="17" t="n"/>
      <c r="C26" s="10" t="n"/>
      <c r="D26" s="16">
        <f>COUNTA($D$4:$M$4)</f>
        <v/>
      </c>
      <c r="E26" s="17" t="n"/>
      <c r="F26" s="17" t="n"/>
      <c r="G26" s="17" t="n"/>
      <c r="H26" s="17" t="n"/>
      <c r="I26" s="17" t="n"/>
      <c r="J26" s="17" t="n"/>
      <c r="K26" s="17" t="n"/>
      <c r="L26" s="17" t="n"/>
      <c r="M26" s="17" t="n"/>
      <c r="N26" s="17" t="n"/>
      <c r="O26" s="10" t="n"/>
    </row>
    <row r="27" ht="24" customHeight="1">
      <c r="A27" s="4" t="inlineStr">
        <is>
          <t>実施率（%）</t>
        </is>
      </c>
      <c r="B27" s="17" t="n"/>
      <c r="C27" s="10" t="n"/>
      <c r="D27" s="33">
        <f>IF('02_職員名簿'!$B$56=0,"",ROUND($D$26/'02_職員名簿'!$B$56*100,1))</f>
        <v/>
      </c>
      <c r="E27" s="17" t="n"/>
      <c r="F27" s="17" t="n"/>
      <c r="G27" s="17" t="n"/>
      <c r="H27" s="17" t="n"/>
      <c r="I27" s="17" t="n"/>
      <c r="J27" s="17" t="n"/>
      <c r="K27" s="17" t="n"/>
      <c r="L27" s="17" t="n"/>
      <c r="M27" s="17" t="n"/>
      <c r="N27" s="17" t="n"/>
      <c r="O27" s="10" t="n"/>
    </row>
    <row r="28" ht="24" customHeight="1">
      <c r="A28" s="4" t="inlineStr">
        <is>
          <t>要対応の項目数（O列に表示された項目を委員会の議題にしてください）</t>
        </is>
      </c>
      <c r="B28" s="17" t="n"/>
      <c r="C28" s="10" t="n"/>
      <c r="D28" s="16">
        <f>COUNTIF($N$5:$N$24,"&gt;0")</f>
        <v/>
      </c>
      <c r="E28" s="17" t="n"/>
      <c r="F28" s="17" t="n"/>
      <c r="G28" s="17" t="n"/>
      <c r="H28" s="17" t="n"/>
      <c r="I28" s="17" t="n"/>
      <c r="J28" s="17" t="n"/>
      <c r="K28" s="17" t="n"/>
      <c r="L28" s="17" t="n"/>
      <c r="M28" s="17" t="n"/>
      <c r="N28" s="17" t="n"/>
      <c r="O28" s="10" t="n"/>
    </row>
    <row r="29"/>
    <row r="30">
      <c r="A30" s="19" t="inlineStr">
        <is>
          <t>※ 集計結果はチェックして終わりにせず、虐待防止委員会の議題②（チェックとモニタリング）にあげ、対応を議事録に残してください。</t>
        </is>
      </c>
    </row>
  </sheetData>
  <mergeCells count="10">
    <mergeCell ref="A28:C28"/>
    <mergeCell ref="A2:O2"/>
    <mergeCell ref="D28:O28"/>
    <mergeCell ref="D27:O27"/>
    <mergeCell ref="A1:O1"/>
    <mergeCell ref="A27:C27"/>
    <mergeCell ref="D26:O26"/>
    <mergeCell ref="A26:C26"/>
    <mergeCell ref="A3:O3"/>
    <mergeCell ref="A30:O30"/>
  </mergeCells>
  <dataValidations count="20">
    <dataValidation sqref="D5:M5" showDropDown="0" showInputMessage="0" showErrorMessage="0" allowBlank="1" type="list">
      <formula1>"できている,できていない"</formula1>
    </dataValidation>
    <dataValidation sqref="D6:M6" showDropDown="0" showInputMessage="0" showErrorMessage="0" allowBlank="1" type="list">
      <formula1>"できている,できていない"</formula1>
    </dataValidation>
    <dataValidation sqref="D7:M7" showDropDown="0" showInputMessage="0" showErrorMessage="0" allowBlank="1" type="list">
      <formula1>"できている,できていない"</formula1>
    </dataValidation>
    <dataValidation sqref="D8:M8" showDropDown="0" showInputMessage="0" showErrorMessage="0" allowBlank="1" type="list">
      <formula1>"できている,できていない"</formula1>
    </dataValidation>
    <dataValidation sqref="D9:M9" showDropDown="0" showInputMessage="0" showErrorMessage="0" allowBlank="1" type="list">
      <formula1>"できている,できていない"</formula1>
    </dataValidation>
    <dataValidation sqref="D10:M10" showDropDown="0" showInputMessage="0" showErrorMessage="0" allowBlank="1" type="list">
      <formula1>"できている,できていない"</formula1>
    </dataValidation>
    <dataValidation sqref="D11:M11" showDropDown="0" showInputMessage="0" showErrorMessage="0" allowBlank="1" type="list">
      <formula1>"できている,できていない"</formula1>
    </dataValidation>
    <dataValidation sqref="D12:M12" showDropDown="0" showInputMessage="0" showErrorMessage="0" allowBlank="1" type="list">
      <formula1>"できている,できていない"</formula1>
    </dataValidation>
    <dataValidation sqref="D13:M13" showDropDown="0" showInputMessage="0" showErrorMessage="0" allowBlank="1" type="list">
      <formula1>"できている,できていない"</formula1>
    </dataValidation>
    <dataValidation sqref="D14:M14" showDropDown="0" showInputMessage="0" showErrorMessage="0" allowBlank="1" type="list">
      <formula1>"できている,できていない"</formula1>
    </dataValidation>
    <dataValidation sqref="D15:M15" showDropDown="0" showInputMessage="0" showErrorMessage="0" allowBlank="1" type="list">
      <formula1>"はい,いいえ"</formula1>
    </dataValidation>
    <dataValidation sqref="D16:M16" showDropDown="0" showInputMessage="0" showErrorMessage="0" allowBlank="1" type="list">
      <formula1>"はい,いいえ"</formula1>
    </dataValidation>
    <dataValidation sqref="D17:M17" showDropDown="0" showInputMessage="0" showErrorMessage="0" allowBlank="1" type="list">
      <formula1>"はい,いいえ"</formula1>
    </dataValidation>
    <dataValidation sqref="D18:M18" showDropDown="0" showInputMessage="0" showErrorMessage="0" allowBlank="1" type="list">
      <formula1>"はい,いいえ"</formula1>
    </dataValidation>
    <dataValidation sqref="D19:M19" showDropDown="0" showInputMessage="0" showErrorMessage="0" allowBlank="1" type="list">
      <formula1>"はい,いいえ"</formula1>
    </dataValidation>
    <dataValidation sqref="D20:M20" showDropDown="0" showInputMessage="0" showErrorMessage="0" allowBlank="1" type="list">
      <formula1>"はい,いいえ"</formula1>
    </dataValidation>
    <dataValidation sqref="D21:M21" showDropDown="0" showInputMessage="0" showErrorMessage="0" allowBlank="1" type="list">
      <formula1>"はい,いいえ"</formula1>
    </dataValidation>
    <dataValidation sqref="D22:M22" showDropDown="0" showInputMessage="0" showErrorMessage="0" allowBlank="1" type="list">
      <formula1>"はい,いいえ"</formula1>
    </dataValidation>
    <dataValidation sqref="D23:M23" showDropDown="0" showInputMessage="0" showErrorMessage="0" allowBlank="1" type="list">
      <formula1>"はい,いいえ"</formula1>
    </dataValidation>
    <dataValidation sqref="D24:M24" showDropDown="0" showInputMessage="0" showErrorMessage="0" allowBlank="1" type="list">
      <formula1>"はい,いいえ"</formula1>
    </dataValidation>
  </dataValidations>
  <pageMargins left="0.4" right="0.4" top="0.5" bottom="0.5" header="0.5" footer="0.5"/>
  <pageSetup orientation="landscape" paperSize="9" fitToHeight="0" fitToWidth="1"/>
</worksheet>
</file>

<file path=xl/worksheets/sheet8.xml><?xml version="1.0" encoding="utf-8"?>
<worksheet xmlns="http://schemas.openxmlformats.org/spreadsheetml/2006/main">
  <sheetPr>
    <tabColor rgb="001F3A5F"/>
    <outlinePr summaryBelow="1" summaryRight="1"/>
    <pageSetUpPr fitToPage="1"/>
  </sheetPr>
  <dimension ref="A1:I18"/>
  <sheetViews>
    <sheetView showGridLines="0"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46" customWidth="1" min="2" max="2"/>
    <col width="12" customWidth="1" min="3" max="3"/>
    <col width="40" customWidth="1" min="4" max="4"/>
    <col width="36" customWidth="1" min="5" max="5"/>
    <col width="10" customWidth="1" min="6" max="6"/>
    <col width="12" customWidth="1" min="7" max="7"/>
    <col width="12" customWidth="1" min="8" max="8"/>
    <col width="14" customWidth="1" min="9" max="9"/>
  </cols>
  <sheetData>
    <row r="1" ht="22" customHeight="1">
      <c r="A1" s="1" t="inlineStr">
        <is>
          <t>07_労働環境・条件チェックシート（様式6）</t>
        </is>
      </c>
    </row>
    <row r="2" ht="26" customHeight="1">
      <c r="A2" s="2" t="inlineStr">
        <is>
          <t>虐待が起こりやすい職場環境の確認は、虐待防止委員会の役割イ（チェックとモニタリング）に含まれます（解釈通知 第三の3の(35)①）。</t>
        </is>
      </c>
    </row>
    <row r="3" ht="30" customHeight="1">
      <c r="A3" s="3" t="inlineStr">
        <is>
          <t>No</t>
        </is>
      </c>
      <c r="B3" s="3" t="inlineStr">
        <is>
          <t>確認項目</t>
        </is>
      </c>
      <c r="C3" s="3" t="inlineStr">
        <is>
          <t>判定</t>
        </is>
      </c>
      <c r="D3" s="3" t="inlineStr">
        <is>
          <t>具体的な状況</t>
        </is>
      </c>
      <c r="E3" s="3" t="inlineStr">
        <is>
          <t>改善策</t>
        </is>
      </c>
      <c r="F3" s="3" t="inlineStr">
        <is>
          <t>担当</t>
        </is>
      </c>
      <c r="G3" s="3" t="inlineStr">
        <is>
          <t>期限</t>
        </is>
      </c>
      <c r="H3" s="3" t="inlineStr">
        <is>
          <t>完了日</t>
        </is>
      </c>
      <c r="I3" s="3" t="inlineStr">
        <is>
          <t>状態</t>
        </is>
      </c>
    </row>
    <row r="4" ht="30" customHeight="1">
      <c r="A4" s="21" t="n">
        <v>1</v>
      </c>
      <c r="B4" s="12" t="inlineStr">
        <is>
          <t>時間外労働の時間を把握し、特定の職員に偏っていないか確認している</t>
        </is>
      </c>
      <c r="C4" s="7" t="n"/>
      <c r="D4" s="7" t="n"/>
      <c r="E4" s="7" t="n"/>
      <c r="F4" s="7" t="n"/>
      <c r="G4" s="32" t="n"/>
      <c r="H4" s="32" t="n"/>
      <c r="I4" s="6">
        <f>IF($C4&lt;&gt;"改善必要","",IF($H4&lt;&gt;"","完了",IF($G4="","期限未設定",IF($G4&lt;TODAY(),"期限超過","対応中"))))</f>
        <v/>
      </c>
    </row>
    <row r="5" ht="30" customHeight="1">
      <c r="A5" s="21" t="n">
        <v>2</v>
      </c>
      <c r="B5" s="12" t="inlineStr">
        <is>
          <t>休日出勤が常態化していない</t>
        </is>
      </c>
      <c r="C5" s="7" t="n"/>
      <c r="D5" s="7" t="n"/>
      <c r="E5" s="7" t="n"/>
      <c r="F5" s="7" t="n"/>
      <c r="G5" s="32" t="n"/>
      <c r="H5" s="32" t="n"/>
      <c r="I5" s="6">
        <f>IF($C5&lt;&gt;"改善必要","",IF($H5&lt;&gt;"","完了",IF($G5="","期限未設定",IF($G5&lt;TODAY(),"期限超過","対応中"))))</f>
        <v/>
      </c>
    </row>
    <row r="6" ht="30" customHeight="1">
      <c r="A6" s="21" t="n">
        <v>3</v>
      </c>
      <c r="B6" s="12" t="inlineStr">
        <is>
          <t>休憩時間を実際に取得でき、休憩できる場所がある</t>
        </is>
      </c>
      <c r="C6" s="7" t="n"/>
      <c r="D6" s="7" t="n"/>
      <c r="E6" s="7" t="n"/>
      <c r="F6" s="7" t="n"/>
      <c r="G6" s="32" t="n"/>
      <c r="H6" s="32" t="n"/>
      <c r="I6" s="6">
        <f>IF($C6&lt;&gt;"改善必要","",IF($H6&lt;&gt;"","完了",IF($G6="","期限未設定",IF($G6&lt;TODAY(),"期限超過","対応中"))))</f>
        <v/>
      </c>
    </row>
    <row r="7" ht="30" customHeight="1">
      <c r="A7" s="21" t="n">
        <v>4</v>
      </c>
      <c r="B7" s="12" t="inlineStr">
        <is>
          <t>年次有給休暇が付与され、取得できている</t>
        </is>
      </c>
      <c r="C7" s="7" t="n"/>
      <c r="D7" s="7" t="n"/>
      <c r="E7" s="7" t="n"/>
      <c r="F7" s="7" t="n"/>
      <c r="G7" s="32" t="n"/>
      <c r="H7" s="32" t="n"/>
      <c r="I7" s="6">
        <f>IF($C7&lt;&gt;"改善必要","",IF($H7&lt;&gt;"","完了",IF($G7="","期限未設定",IF($G7&lt;TODAY(),"期限超過","対応中"))))</f>
        <v/>
      </c>
    </row>
    <row r="8" ht="30" customHeight="1">
      <c r="A8" s="21" t="n">
        <v>5</v>
      </c>
      <c r="B8" s="12" t="inlineStr">
        <is>
          <t>勤務終了から次の勤務開始まで十分な間隔がある（勤務間インターバル）</t>
        </is>
      </c>
      <c r="C8" s="7" t="n"/>
      <c r="D8" s="7" t="n"/>
      <c r="E8" s="7" t="n"/>
      <c r="F8" s="7" t="n"/>
      <c r="G8" s="32" t="n"/>
      <c r="H8" s="32" t="n"/>
      <c r="I8" s="6">
        <f>IF($C8&lt;&gt;"改善必要","",IF($H8&lt;&gt;"","完了",IF($G8="","期限未設定",IF($G8&lt;TODAY(),"期限超過","対応中"))))</f>
        <v/>
      </c>
    </row>
    <row r="9" ht="30" customHeight="1">
      <c r="A9" s="21" t="n">
        <v>6</v>
      </c>
      <c r="B9" s="12" t="inlineStr">
        <is>
          <t>上司や同僚に相談でき、助けを求められる</t>
        </is>
      </c>
      <c r="C9" s="7" t="n"/>
      <c r="D9" s="7" t="n"/>
      <c r="E9" s="7" t="n"/>
      <c r="F9" s="7" t="n"/>
      <c r="G9" s="32" t="n"/>
      <c r="H9" s="32" t="n"/>
      <c r="I9" s="6">
        <f>IF($C9&lt;&gt;"改善必要","",IF($H9&lt;&gt;"","完了",IF($G9="","期限未設定",IF($G9&lt;TODAY(),"期限超過","対応中"))))</f>
        <v/>
      </c>
    </row>
    <row r="10" ht="30" customHeight="1">
      <c r="A10" s="21" t="n">
        <v>7</v>
      </c>
      <c r="B10" s="12" t="inlineStr">
        <is>
          <t>人員配置に対して業務量が過大になっていない</t>
        </is>
      </c>
      <c r="C10" s="7" t="n"/>
      <c r="D10" s="7" t="n"/>
      <c r="E10" s="7" t="n"/>
      <c r="F10" s="7" t="n"/>
      <c r="G10" s="32" t="n"/>
      <c r="H10" s="32" t="n"/>
      <c r="I10" s="6">
        <f>IF($C10&lt;&gt;"改善必要","",IF($H10&lt;&gt;"","完了",IF($G10="","期限未設定",IF($G10&lt;TODAY(),"期限超過","対応中"))))</f>
        <v/>
      </c>
    </row>
    <row r="11" ht="30" customHeight="1">
      <c r="A11" s="21" t="n">
        <v>8</v>
      </c>
      <c r="B11" s="12" t="inlineStr">
        <is>
          <t>職員の経験や力量に見合った業務配分になっている</t>
        </is>
      </c>
      <c r="C11" s="7" t="n"/>
      <c r="D11" s="7" t="n"/>
      <c r="E11" s="7" t="n"/>
      <c r="F11" s="7" t="n"/>
      <c r="G11" s="32" t="n"/>
      <c r="H11" s="32" t="n"/>
      <c r="I11" s="6">
        <f>IF($C11&lt;&gt;"改善必要","",IF($H11&lt;&gt;"","完了",IF($G11="","期限未設定",IF($G11&lt;TODAY(),"期限超過","対応中"))))</f>
        <v/>
      </c>
    </row>
    <row r="12" ht="30" customHeight="1">
      <c r="A12" s="21" t="n">
        <v>9</v>
      </c>
      <c r="B12" s="12" t="inlineStr">
        <is>
          <t>指示命令系統が明確で、誰の指示に従うか迷わない</t>
        </is>
      </c>
      <c r="C12" s="7" t="n"/>
      <c r="D12" s="7" t="n"/>
      <c r="E12" s="7" t="n"/>
      <c r="F12" s="7" t="n"/>
      <c r="G12" s="32" t="n"/>
      <c r="H12" s="32" t="n"/>
      <c r="I12" s="6">
        <f>IF($C12&lt;&gt;"改善必要","",IF($H12&lt;&gt;"","完了",IF($G12="","期限未設定",IF($G12&lt;TODAY(),"期限超過","対応中"))))</f>
        <v/>
      </c>
    </row>
    <row r="13" ht="30" customHeight="1">
      <c r="A13" s="21" t="n">
        <v>10</v>
      </c>
      <c r="B13" s="12" t="inlineStr">
        <is>
          <t>業務内容や事業所の方針が職員に説明されている</t>
        </is>
      </c>
      <c r="C13" s="7" t="n"/>
      <c r="D13" s="7" t="n"/>
      <c r="E13" s="7" t="n"/>
      <c r="F13" s="7" t="n"/>
      <c r="G13" s="32" t="n"/>
      <c r="H13" s="32" t="n"/>
      <c r="I13" s="6">
        <f>IF($C13&lt;&gt;"改善必要","",IF($H13&lt;&gt;"","完了",IF($G13="","期限未設定",IF($G13&lt;TODAY(),"期限超過","対応中"))))</f>
        <v/>
      </c>
    </row>
    <row r="14" ht="30" customHeight="1">
      <c r="A14" s="21" t="n">
        <v>11</v>
      </c>
      <c r="B14" s="12" t="inlineStr">
        <is>
          <t>支援がうまくいかないときに、個人の責任にされない</t>
        </is>
      </c>
      <c r="C14" s="7" t="n"/>
      <c r="D14" s="7" t="n"/>
      <c r="E14" s="7" t="n"/>
      <c r="F14" s="7" t="n"/>
      <c r="G14" s="32" t="n"/>
      <c r="H14" s="32" t="n"/>
      <c r="I14" s="6">
        <f>IF($C14&lt;&gt;"改善必要","",IF($H14&lt;&gt;"","完了",IF($G14="","期限未設定",IF($G14&lt;TODAY(),"期限超過","対応中"))))</f>
        <v/>
      </c>
    </row>
    <row r="15"/>
    <row r="16">
      <c r="A16" s="4" t="inlineStr">
        <is>
          <t>改善必要 件数</t>
        </is>
      </c>
      <c r="B16" s="10" t="n"/>
      <c r="C16" s="16">
        <f>COUNTIF($C$4:$C$14,"改善必要")</f>
        <v/>
      </c>
    </row>
    <row r="17">
      <c r="A17" s="4" t="inlineStr">
        <is>
          <t>未完了 件数</t>
        </is>
      </c>
      <c r="B17" s="10" t="n"/>
      <c r="C17" s="16">
        <f>COUNTIFS($C$4:$C$14,"改善必要",$H$4:$H$14,"")</f>
        <v/>
      </c>
    </row>
    <row r="18">
      <c r="A18" s="4" t="inlineStr">
        <is>
          <t>期限超過 件数</t>
        </is>
      </c>
      <c r="B18" s="10" t="n"/>
      <c r="C18" s="16">
        <f>COUNTIF($I$4:$I$14,"期限超過")</f>
        <v/>
      </c>
    </row>
  </sheetData>
  <mergeCells count="5">
    <mergeCell ref="A16:B16"/>
    <mergeCell ref="A2:I2"/>
    <mergeCell ref="A1:I1"/>
    <mergeCell ref="A17:B17"/>
    <mergeCell ref="A18:B18"/>
  </mergeCells>
  <dataValidations count="1">
    <dataValidation sqref="C4:C14" showDropDown="0" showInputMessage="0" showErrorMessage="0" allowBlank="1" type="list">
      <formula1>"改善不要,改善必要"</formula1>
    </dataValidation>
  </dataValidations>
  <pageMargins left="0.4" right="0.4" top="0.5" bottom="0.5" header="0.5" footer="0.5"/>
  <pageSetup orientation="landscape" paperSize="9" fitToHeight="1" fitToWidth="1"/>
</worksheet>
</file>

<file path=xl/worksheets/sheet9.xml><?xml version="1.0" encoding="utf-8"?>
<worksheet xmlns="http://schemas.openxmlformats.org/spreadsheetml/2006/main">
  <sheetPr>
    <tabColor rgb="001F3A5F"/>
    <outlinePr summaryBelow="1" summaryRight="1"/>
    <pageSetUpPr fitToPage="1"/>
  </sheetPr>
  <dimension ref="A1:P35"/>
  <sheetViews>
    <sheetView showGridLines="0" workbookViewId="0">
      <pane xSplit="1" ySplit="3" topLeftCell="B4"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18" customWidth="1" min="2" max="2"/>
    <col width="12" customWidth="1" min="3" max="3"/>
    <col width="14" customWidth="1" min="4" max="4"/>
    <col width="22" customWidth="1" min="5" max="5"/>
    <col width="12" customWidth="1" min="6" max="6"/>
    <col width="42" customWidth="1" min="7" max="7"/>
    <col width="32" customWidth="1" min="8" max="8"/>
    <col width="20" customWidth="1" min="9" max="9"/>
    <col width="32" customWidth="1" min="10" max="10"/>
    <col width="24" customWidth="1" min="11" max="11"/>
    <col width="12" customWidth="1" min="12" max="12"/>
    <col width="14" customWidth="1" min="13" max="13"/>
    <col width="36" customWidth="1" min="14" max="14"/>
    <col width="12" customWidth="1" min="15" max="15"/>
    <col width="16" customWidth="1" min="16" max="16"/>
  </cols>
  <sheetData>
    <row r="1" ht="22" customHeight="1">
      <c r="A1" s="1" t="inlineStr">
        <is>
          <t>08_不適切な対応・ヒヤリハット報告書（様式8）</t>
        </is>
      </c>
    </row>
    <row r="2" ht="26" customHeight="1">
      <c r="A2" s="2" t="inlineStr">
        <is>
          <t>この様式は職員を罰するためのものではありません。起きたことを事実だけ書き、委員会で背景と再発防止を検討するために使います。虐待を受けたと思われる障害者を発見した者は、速やかに市町村に通報しなければなりません（障害者虐待防止法第16条第1項）。児童虐待を受けたと思われる児童を発見した者は、速やかに市町村・福祉事務所・児童相談所に通告しなければなりません（児童福祉法第25条／児童虐待の防止等に関する法律第6条第1項）。通報・通告を理由とする解雇その他不利益な取扱いは禁止されています（障害者虐待防止法第16条第4項）。</t>
        </is>
      </c>
    </row>
    <row r="3" ht="44" customHeight="1">
      <c r="A3" s="3" t="inlineStr">
        <is>
          <t>受付No</t>
        </is>
      </c>
      <c r="B3" s="3" t="inlineStr">
        <is>
          <t>発生日時</t>
        </is>
      </c>
      <c r="C3" s="3" t="inlineStr">
        <is>
          <t>報告日</t>
        </is>
      </c>
      <c r="D3" s="3" t="inlineStr">
        <is>
          <t>報告者</t>
        </is>
      </c>
      <c r="E3" s="3" t="inlineStr">
        <is>
          <t>場面</t>
        </is>
      </c>
      <c r="F3" s="3" t="inlineStr">
        <is>
          <t>対象児（イニシャル）</t>
        </is>
      </c>
      <c r="G3" s="3" t="inlineStr">
        <is>
          <t>起きたこと（事実のみ）</t>
        </is>
      </c>
      <c r="H3" s="3" t="inlineStr">
        <is>
          <t>背景・要因</t>
        </is>
      </c>
      <c r="I3" s="3" t="inlineStr">
        <is>
          <t>5類型該当性</t>
        </is>
      </c>
      <c r="J3" s="3" t="inlineStr">
        <is>
          <t>身体拘束3要件（切迫性／非代替性／一時性）</t>
        </is>
      </c>
      <c r="K3" s="3" t="inlineStr">
        <is>
          <t>通報要否（自動）</t>
        </is>
      </c>
      <c r="L3" s="3" t="inlineStr">
        <is>
          <t>通報・通告日</t>
        </is>
      </c>
      <c r="M3" s="3" t="inlineStr">
        <is>
          <t>委員会検証日</t>
        </is>
      </c>
      <c r="N3" s="3" t="inlineStr">
        <is>
          <t>再発防止策</t>
        </is>
      </c>
      <c r="O3" s="3" t="inlineStr">
        <is>
          <t>効果検証日</t>
        </is>
      </c>
      <c r="P3" s="3" t="inlineStr">
        <is>
          <t>状態（自動）</t>
        </is>
      </c>
    </row>
    <row r="4" ht="46" customHeight="1">
      <c r="A4" s="7" t="n"/>
      <c r="B4" s="7" t="n"/>
      <c r="C4" s="32" t="n"/>
      <c r="D4" s="7" t="n"/>
      <c r="E4" s="7" t="n"/>
      <c r="F4" s="7" t="n"/>
      <c r="G4" s="7" t="n"/>
      <c r="H4" s="7" t="n"/>
      <c r="I4" s="7" t="n"/>
      <c r="J4" s="7" t="n"/>
      <c r="K4" s="9">
        <f>IF($I4="","",IF($I4="養護者（保護者）による虐待の疑い","市町村・児童相談所へ通告（児童福祉法第25条／児童虐待防止法第6条）",IF($I4="該当なし（不適切な対応）","委員会で検証（通報不要）",IF($I4="該当なし","委員会で検証（通報不要）","市町村へ通報（障害者虐待防止法第16条）"))))</f>
        <v/>
      </c>
      <c r="L4" s="32" t="n"/>
      <c r="M4" s="32" t="n"/>
      <c r="N4" s="7" t="n"/>
      <c r="O4" s="32" t="n"/>
      <c r="P4" s="9">
        <f>IF($A4="","",IF($O4&lt;&gt;"","検証完了",IF($M4&lt;&gt;"","再発防止策 実施中","委員会未検証")))</f>
        <v/>
      </c>
    </row>
    <row r="5" ht="46" customHeight="1">
      <c r="A5" s="7" t="n"/>
      <c r="B5" s="7" t="n"/>
      <c r="C5" s="32" t="n"/>
      <c r="D5" s="7" t="n"/>
      <c r="E5" s="7" t="n"/>
      <c r="F5" s="7" t="n"/>
      <c r="G5" s="7" t="n"/>
      <c r="H5" s="7" t="n"/>
      <c r="I5" s="7" t="n"/>
      <c r="J5" s="7" t="n"/>
      <c r="K5" s="9">
        <f>IF($I5="","",IF($I5="養護者（保護者）による虐待の疑い","市町村・児童相談所へ通告（児童福祉法第25条／児童虐待防止法第6条）",IF($I5="該当なし（不適切な対応）","委員会で検証（通報不要）",IF($I5="該当なし","委員会で検証（通報不要）","市町村へ通報（障害者虐待防止法第16条）"))))</f>
        <v/>
      </c>
      <c r="L5" s="32" t="n"/>
      <c r="M5" s="32" t="n"/>
      <c r="N5" s="7" t="n"/>
      <c r="O5" s="32" t="n"/>
      <c r="P5" s="9">
        <f>IF($A5="","",IF($O5&lt;&gt;"","検証完了",IF($M5&lt;&gt;"","再発防止策 実施中","委員会未検証")))</f>
        <v/>
      </c>
    </row>
    <row r="6" ht="46" customHeight="1">
      <c r="A6" s="7" t="n"/>
      <c r="B6" s="7" t="n"/>
      <c r="C6" s="32" t="n"/>
      <c r="D6" s="7" t="n"/>
      <c r="E6" s="7" t="n"/>
      <c r="F6" s="7" t="n"/>
      <c r="G6" s="7" t="n"/>
      <c r="H6" s="7" t="n"/>
      <c r="I6" s="7" t="n"/>
      <c r="J6" s="7" t="n"/>
      <c r="K6" s="9">
        <f>IF($I6="","",IF($I6="養護者（保護者）による虐待の疑い","市町村・児童相談所へ通告（児童福祉法第25条／児童虐待防止法第6条）",IF($I6="該当なし（不適切な対応）","委員会で検証（通報不要）",IF($I6="該当なし","委員会で検証（通報不要）","市町村へ通報（障害者虐待防止法第16条）"))))</f>
        <v/>
      </c>
      <c r="L6" s="32" t="n"/>
      <c r="M6" s="32" t="n"/>
      <c r="N6" s="7" t="n"/>
      <c r="O6" s="32" t="n"/>
      <c r="P6" s="9">
        <f>IF($A6="","",IF($O6&lt;&gt;"","検証完了",IF($M6&lt;&gt;"","再発防止策 実施中","委員会未検証")))</f>
        <v/>
      </c>
    </row>
    <row r="7" ht="46" customHeight="1">
      <c r="A7" s="7" t="n"/>
      <c r="B7" s="7" t="n"/>
      <c r="C7" s="32" t="n"/>
      <c r="D7" s="7" t="n"/>
      <c r="E7" s="7" t="n"/>
      <c r="F7" s="7" t="n"/>
      <c r="G7" s="7" t="n"/>
      <c r="H7" s="7" t="n"/>
      <c r="I7" s="7" t="n"/>
      <c r="J7" s="7" t="n"/>
      <c r="K7" s="9">
        <f>IF($I7="","",IF($I7="養護者（保護者）による虐待の疑い","市町村・児童相談所へ通告（児童福祉法第25条／児童虐待防止法第6条）",IF($I7="該当なし（不適切な対応）","委員会で検証（通報不要）",IF($I7="該当なし","委員会で検証（通報不要）","市町村へ通報（障害者虐待防止法第16条）"))))</f>
        <v/>
      </c>
      <c r="L7" s="32" t="n"/>
      <c r="M7" s="32" t="n"/>
      <c r="N7" s="7" t="n"/>
      <c r="O7" s="32" t="n"/>
      <c r="P7" s="9">
        <f>IF($A7="","",IF($O7&lt;&gt;"","検証完了",IF($M7&lt;&gt;"","再発防止策 実施中","委員会未検証")))</f>
        <v/>
      </c>
    </row>
    <row r="8" ht="46" customHeight="1">
      <c r="A8" s="7" t="n"/>
      <c r="B8" s="7" t="n"/>
      <c r="C8" s="32" t="n"/>
      <c r="D8" s="7" t="n"/>
      <c r="E8" s="7" t="n"/>
      <c r="F8" s="7" t="n"/>
      <c r="G8" s="7" t="n"/>
      <c r="H8" s="7" t="n"/>
      <c r="I8" s="7" t="n"/>
      <c r="J8" s="7" t="n"/>
      <c r="K8" s="9">
        <f>IF($I8="","",IF($I8="養護者（保護者）による虐待の疑い","市町村・児童相談所へ通告（児童福祉法第25条／児童虐待防止法第6条）",IF($I8="該当なし（不適切な対応）","委員会で検証（通報不要）",IF($I8="該当なし","委員会で検証（通報不要）","市町村へ通報（障害者虐待防止法第16条）"))))</f>
        <v/>
      </c>
      <c r="L8" s="32" t="n"/>
      <c r="M8" s="32" t="n"/>
      <c r="N8" s="7" t="n"/>
      <c r="O8" s="32" t="n"/>
      <c r="P8" s="9">
        <f>IF($A8="","",IF($O8&lt;&gt;"","検証完了",IF($M8&lt;&gt;"","再発防止策 実施中","委員会未検証")))</f>
        <v/>
      </c>
    </row>
    <row r="9" ht="46" customHeight="1">
      <c r="A9" s="7" t="n"/>
      <c r="B9" s="7" t="n"/>
      <c r="C9" s="32" t="n"/>
      <c r="D9" s="7" t="n"/>
      <c r="E9" s="7" t="n"/>
      <c r="F9" s="7" t="n"/>
      <c r="G9" s="7" t="n"/>
      <c r="H9" s="7" t="n"/>
      <c r="I9" s="7" t="n"/>
      <c r="J9" s="7" t="n"/>
      <c r="K9" s="9">
        <f>IF($I9="","",IF($I9="養護者（保護者）による虐待の疑い","市町村・児童相談所へ通告（児童福祉法第25条／児童虐待防止法第6条）",IF($I9="該当なし（不適切な対応）","委員会で検証（通報不要）",IF($I9="該当なし","委員会で検証（通報不要）","市町村へ通報（障害者虐待防止法第16条）"))))</f>
        <v/>
      </c>
      <c r="L9" s="32" t="n"/>
      <c r="M9" s="32" t="n"/>
      <c r="N9" s="7" t="n"/>
      <c r="O9" s="32" t="n"/>
      <c r="P9" s="9">
        <f>IF($A9="","",IF($O9&lt;&gt;"","検証完了",IF($M9&lt;&gt;"","再発防止策 実施中","委員会未検証")))</f>
        <v/>
      </c>
    </row>
    <row r="10" ht="46" customHeight="1">
      <c r="A10" s="7" t="n"/>
      <c r="B10" s="7" t="n"/>
      <c r="C10" s="32" t="n"/>
      <c r="D10" s="7" t="n"/>
      <c r="E10" s="7" t="n"/>
      <c r="F10" s="7" t="n"/>
      <c r="G10" s="7" t="n"/>
      <c r="H10" s="7" t="n"/>
      <c r="I10" s="7" t="n"/>
      <c r="J10" s="7" t="n"/>
      <c r="K10" s="9">
        <f>IF($I10="","",IF($I10="養護者（保護者）による虐待の疑い","市町村・児童相談所へ通告（児童福祉法第25条／児童虐待防止法第6条）",IF($I10="該当なし（不適切な対応）","委員会で検証（通報不要）",IF($I10="該当なし","委員会で検証（通報不要）","市町村へ通報（障害者虐待防止法第16条）"))))</f>
        <v/>
      </c>
      <c r="L10" s="32" t="n"/>
      <c r="M10" s="32" t="n"/>
      <c r="N10" s="7" t="n"/>
      <c r="O10" s="32" t="n"/>
      <c r="P10" s="9">
        <f>IF($A10="","",IF($O10&lt;&gt;"","検証完了",IF($M10&lt;&gt;"","再発防止策 実施中","委員会未検証")))</f>
        <v/>
      </c>
    </row>
    <row r="11" ht="46" customHeight="1">
      <c r="A11" s="7" t="n"/>
      <c r="B11" s="7" t="n"/>
      <c r="C11" s="32" t="n"/>
      <c r="D11" s="7" t="n"/>
      <c r="E11" s="7" t="n"/>
      <c r="F11" s="7" t="n"/>
      <c r="G11" s="7" t="n"/>
      <c r="H11" s="7" t="n"/>
      <c r="I11" s="7" t="n"/>
      <c r="J11" s="7" t="n"/>
      <c r="K11" s="9">
        <f>IF($I11="","",IF($I11="養護者（保護者）による虐待の疑い","市町村・児童相談所へ通告（児童福祉法第25条／児童虐待防止法第6条）",IF($I11="該当なし（不適切な対応）","委員会で検証（通報不要）",IF($I11="該当なし","委員会で検証（通報不要）","市町村へ通報（障害者虐待防止法第16条）"))))</f>
        <v/>
      </c>
      <c r="L11" s="32" t="n"/>
      <c r="M11" s="32" t="n"/>
      <c r="N11" s="7" t="n"/>
      <c r="O11" s="32" t="n"/>
      <c r="P11" s="9">
        <f>IF($A11="","",IF($O11&lt;&gt;"","検証完了",IF($M11&lt;&gt;"","再発防止策 実施中","委員会未検証")))</f>
        <v/>
      </c>
    </row>
    <row r="12" ht="46" customHeight="1">
      <c r="A12" s="7" t="n"/>
      <c r="B12" s="7" t="n"/>
      <c r="C12" s="32" t="n"/>
      <c r="D12" s="7" t="n"/>
      <c r="E12" s="7" t="n"/>
      <c r="F12" s="7" t="n"/>
      <c r="G12" s="7" t="n"/>
      <c r="H12" s="7" t="n"/>
      <c r="I12" s="7" t="n"/>
      <c r="J12" s="7" t="n"/>
      <c r="K12" s="9">
        <f>IF($I12="","",IF($I12="養護者（保護者）による虐待の疑い","市町村・児童相談所へ通告（児童福祉法第25条／児童虐待防止法第6条）",IF($I12="該当なし（不適切な対応）","委員会で検証（通報不要）",IF($I12="該当なし","委員会で検証（通報不要）","市町村へ通報（障害者虐待防止法第16条）"))))</f>
        <v/>
      </c>
      <c r="L12" s="32" t="n"/>
      <c r="M12" s="32" t="n"/>
      <c r="N12" s="7" t="n"/>
      <c r="O12" s="32" t="n"/>
      <c r="P12" s="9">
        <f>IF($A12="","",IF($O12&lt;&gt;"","検証完了",IF($M12&lt;&gt;"","再発防止策 実施中","委員会未検証")))</f>
        <v/>
      </c>
    </row>
    <row r="13" ht="46" customHeight="1">
      <c r="A13" s="7" t="n"/>
      <c r="B13" s="7" t="n"/>
      <c r="C13" s="32" t="n"/>
      <c r="D13" s="7" t="n"/>
      <c r="E13" s="7" t="n"/>
      <c r="F13" s="7" t="n"/>
      <c r="G13" s="7" t="n"/>
      <c r="H13" s="7" t="n"/>
      <c r="I13" s="7" t="n"/>
      <c r="J13" s="7" t="n"/>
      <c r="K13" s="9">
        <f>IF($I13="","",IF($I13="養護者（保護者）による虐待の疑い","市町村・児童相談所へ通告（児童福祉法第25条／児童虐待防止法第6条）",IF($I13="該当なし（不適切な対応）","委員会で検証（通報不要）",IF($I13="該当なし","委員会で検証（通報不要）","市町村へ通報（障害者虐待防止法第16条）"))))</f>
        <v/>
      </c>
      <c r="L13" s="32" t="n"/>
      <c r="M13" s="32" t="n"/>
      <c r="N13" s="7" t="n"/>
      <c r="O13" s="32" t="n"/>
      <c r="P13" s="9">
        <f>IF($A13="","",IF($O13&lt;&gt;"","検証完了",IF($M13&lt;&gt;"","再発防止策 実施中","委員会未検証")))</f>
        <v/>
      </c>
    </row>
    <row r="14" ht="46" customHeight="1">
      <c r="A14" s="7" t="n"/>
      <c r="B14" s="7" t="n"/>
      <c r="C14" s="32" t="n"/>
      <c r="D14" s="7" t="n"/>
      <c r="E14" s="7" t="n"/>
      <c r="F14" s="7" t="n"/>
      <c r="G14" s="7" t="n"/>
      <c r="H14" s="7" t="n"/>
      <c r="I14" s="7" t="n"/>
      <c r="J14" s="7" t="n"/>
      <c r="K14" s="9">
        <f>IF($I14="","",IF($I14="養護者（保護者）による虐待の疑い","市町村・児童相談所へ通告（児童福祉法第25条／児童虐待防止法第6条）",IF($I14="該当なし（不適切な対応）","委員会で検証（通報不要）",IF($I14="該当なし","委員会で検証（通報不要）","市町村へ通報（障害者虐待防止法第16条）"))))</f>
        <v/>
      </c>
      <c r="L14" s="32" t="n"/>
      <c r="M14" s="32" t="n"/>
      <c r="N14" s="7" t="n"/>
      <c r="O14" s="32" t="n"/>
      <c r="P14" s="9">
        <f>IF($A14="","",IF($O14&lt;&gt;"","検証完了",IF($M14&lt;&gt;"","再発防止策 実施中","委員会未検証")))</f>
        <v/>
      </c>
    </row>
    <row r="15" ht="46" customHeight="1">
      <c r="A15" s="7" t="n"/>
      <c r="B15" s="7" t="n"/>
      <c r="C15" s="32" t="n"/>
      <c r="D15" s="7" t="n"/>
      <c r="E15" s="7" t="n"/>
      <c r="F15" s="7" t="n"/>
      <c r="G15" s="7" t="n"/>
      <c r="H15" s="7" t="n"/>
      <c r="I15" s="7" t="n"/>
      <c r="J15" s="7" t="n"/>
      <c r="K15" s="9">
        <f>IF($I15="","",IF($I15="養護者（保護者）による虐待の疑い","市町村・児童相談所へ通告（児童福祉法第25条／児童虐待防止法第6条）",IF($I15="該当なし（不適切な対応）","委員会で検証（通報不要）",IF($I15="該当なし","委員会で検証（通報不要）","市町村へ通報（障害者虐待防止法第16条）"))))</f>
        <v/>
      </c>
      <c r="L15" s="32" t="n"/>
      <c r="M15" s="32" t="n"/>
      <c r="N15" s="7" t="n"/>
      <c r="O15" s="32" t="n"/>
      <c r="P15" s="9">
        <f>IF($A15="","",IF($O15&lt;&gt;"","検証完了",IF($M15&lt;&gt;"","再発防止策 実施中","委員会未検証")))</f>
        <v/>
      </c>
    </row>
    <row r="16" ht="46" customHeight="1">
      <c r="A16" s="7" t="n"/>
      <c r="B16" s="7" t="n"/>
      <c r="C16" s="32" t="n"/>
      <c r="D16" s="7" t="n"/>
      <c r="E16" s="7" t="n"/>
      <c r="F16" s="7" t="n"/>
      <c r="G16" s="7" t="n"/>
      <c r="H16" s="7" t="n"/>
      <c r="I16" s="7" t="n"/>
      <c r="J16" s="7" t="n"/>
      <c r="K16" s="9">
        <f>IF($I16="","",IF($I16="養護者（保護者）による虐待の疑い","市町村・児童相談所へ通告（児童福祉法第25条／児童虐待防止法第6条）",IF($I16="該当なし（不適切な対応）","委員会で検証（通報不要）",IF($I16="該当なし","委員会で検証（通報不要）","市町村へ通報（障害者虐待防止法第16条）"))))</f>
        <v/>
      </c>
      <c r="L16" s="32" t="n"/>
      <c r="M16" s="32" t="n"/>
      <c r="N16" s="7" t="n"/>
      <c r="O16" s="32" t="n"/>
      <c r="P16" s="9">
        <f>IF($A16="","",IF($O16&lt;&gt;"","検証完了",IF($M16&lt;&gt;"","再発防止策 実施中","委員会未検証")))</f>
        <v/>
      </c>
    </row>
    <row r="17" ht="46" customHeight="1">
      <c r="A17" s="7" t="n"/>
      <c r="B17" s="7" t="n"/>
      <c r="C17" s="32" t="n"/>
      <c r="D17" s="7" t="n"/>
      <c r="E17" s="7" t="n"/>
      <c r="F17" s="7" t="n"/>
      <c r="G17" s="7" t="n"/>
      <c r="H17" s="7" t="n"/>
      <c r="I17" s="7" t="n"/>
      <c r="J17" s="7" t="n"/>
      <c r="K17" s="9">
        <f>IF($I17="","",IF($I17="養護者（保護者）による虐待の疑い","市町村・児童相談所へ通告（児童福祉法第25条／児童虐待防止法第6条）",IF($I17="該当なし（不適切な対応）","委員会で検証（通報不要）",IF($I17="該当なし","委員会で検証（通報不要）","市町村へ通報（障害者虐待防止法第16条）"))))</f>
        <v/>
      </c>
      <c r="L17" s="32" t="n"/>
      <c r="M17" s="32" t="n"/>
      <c r="N17" s="7" t="n"/>
      <c r="O17" s="32" t="n"/>
      <c r="P17" s="9">
        <f>IF($A17="","",IF($O17&lt;&gt;"","検証完了",IF($M17&lt;&gt;"","再発防止策 実施中","委員会未検証")))</f>
        <v/>
      </c>
    </row>
    <row r="18" ht="46" customHeight="1">
      <c r="A18" s="7" t="n"/>
      <c r="B18" s="7" t="n"/>
      <c r="C18" s="32" t="n"/>
      <c r="D18" s="7" t="n"/>
      <c r="E18" s="7" t="n"/>
      <c r="F18" s="7" t="n"/>
      <c r="G18" s="7" t="n"/>
      <c r="H18" s="7" t="n"/>
      <c r="I18" s="7" t="n"/>
      <c r="J18" s="7" t="n"/>
      <c r="K18" s="9">
        <f>IF($I18="","",IF($I18="養護者（保護者）による虐待の疑い","市町村・児童相談所へ通告（児童福祉法第25条／児童虐待防止法第6条）",IF($I18="該当なし（不適切な対応）","委員会で検証（通報不要）",IF($I18="該当なし","委員会で検証（通報不要）","市町村へ通報（障害者虐待防止法第16条）"))))</f>
        <v/>
      </c>
      <c r="L18" s="32" t="n"/>
      <c r="M18" s="32" t="n"/>
      <c r="N18" s="7" t="n"/>
      <c r="O18" s="32" t="n"/>
      <c r="P18" s="9">
        <f>IF($A18="","",IF($O18&lt;&gt;"","検証完了",IF($M18&lt;&gt;"","再発防止策 実施中","委員会未検証")))</f>
        <v/>
      </c>
    </row>
    <row r="19" ht="46" customHeight="1">
      <c r="A19" s="7" t="n"/>
      <c r="B19" s="7" t="n"/>
      <c r="C19" s="32" t="n"/>
      <c r="D19" s="7" t="n"/>
      <c r="E19" s="7" t="n"/>
      <c r="F19" s="7" t="n"/>
      <c r="G19" s="7" t="n"/>
      <c r="H19" s="7" t="n"/>
      <c r="I19" s="7" t="n"/>
      <c r="J19" s="7" t="n"/>
      <c r="K19" s="9">
        <f>IF($I19="","",IF($I19="養護者（保護者）による虐待の疑い","市町村・児童相談所へ通告（児童福祉法第25条／児童虐待防止法第6条）",IF($I19="該当なし（不適切な対応）","委員会で検証（通報不要）",IF($I19="該当なし","委員会で検証（通報不要）","市町村へ通報（障害者虐待防止法第16条）"))))</f>
        <v/>
      </c>
      <c r="L19" s="32" t="n"/>
      <c r="M19" s="32" t="n"/>
      <c r="N19" s="7" t="n"/>
      <c r="O19" s="32" t="n"/>
      <c r="P19" s="9">
        <f>IF($A19="","",IF($O19&lt;&gt;"","検証完了",IF($M19&lt;&gt;"","再発防止策 実施中","委員会未検証")))</f>
        <v/>
      </c>
    </row>
    <row r="20" ht="46" customHeight="1">
      <c r="A20" s="7" t="n"/>
      <c r="B20" s="7" t="n"/>
      <c r="C20" s="32" t="n"/>
      <c r="D20" s="7" t="n"/>
      <c r="E20" s="7" t="n"/>
      <c r="F20" s="7" t="n"/>
      <c r="G20" s="7" t="n"/>
      <c r="H20" s="7" t="n"/>
      <c r="I20" s="7" t="n"/>
      <c r="J20" s="7" t="n"/>
      <c r="K20" s="9">
        <f>IF($I20="","",IF($I20="養護者（保護者）による虐待の疑い","市町村・児童相談所へ通告（児童福祉法第25条／児童虐待防止法第6条）",IF($I20="該当なし（不適切な対応）","委員会で検証（通報不要）",IF($I20="該当なし","委員会で検証（通報不要）","市町村へ通報（障害者虐待防止法第16条）"))))</f>
        <v/>
      </c>
      <c r="L20" s="32" t="n"/>
      <c r="M20" s="32" t="n"/>
      <c r="N20" s="7" t="n"/>
      <c r="O20" s="32" t="n"/>
      <c r="P20" s="9">
        <f>IF($A20="","",IF($O20&lt;&gt;"","検証完了",IF($M20&lt;&gt;"","再発防止策 実施中","委員会未検証")))</f>
        <v/>
      </c>
    </row>
    <row r="21" ht="46" customHeight="1">
      <c r="A21" s="7" t="n"/>
      <c r="B21" s="7" t="n"/>
      <c r="C21" s="32" t="n"/>
      <c r="D21" s="7" t="n"/>
      <c r="E21" s="7" t="n"/>
      <c r="F21" s="7" t="n"/>
      <c r="G21" s="7" t="n"/>
      <c r="H21" s="7" t="n"/>
      <c r="I21" s="7" t="n"/>
      <c r="J21" s="7" t="n"/>
      <c r="K21" s="9">
        <f>IF($I21="","",IF($I21="養護者（保護者）による虐待の疑い","市町村・児童相談所へ通告（児童福祉法第25条／児童虐待防止法第6条）",IF($I21="該当なし（不適切な対応）","委員会で検証（通報不要）",IF($I21="該当なし","委員会で検証（通報不要）","市町村へ通報（障害者虐待防止法第16条）"))))</f>
        <v/>
      </c>
      <c r="L21" s="32" t="n"/>
      <c r="M21" s="32" t="n"/>
      <c r="N21" s="7" t="n"/>
      <c r="O21" s="32" t="n"/>
      <c r="P21" s="9">
        <f>IF($A21="","",IF($O21&lt;&gt;"","検証完了",IF($M21&lt;&gt;"","再発防止策 実施中","委員会未検証")))</f>
        <v/>
      </c>
    </row>
    <row r="22" ht="46" customHeight="1">
      <c r="A22" s="7" t="n"/>
      <c r="B22" s="7" t="n"/>
      <c r="C22" s="32" t="n"/>
      <c r="D22" s="7" t="n"/>
      <c r="E22" s="7" t="n"/>
      <c r="F22" s="7" t="n"/>
      <c r="G22" s="7" t="n"/>
      <c r="H22" s="7" t="n"/>
      <c r="I22" s="7" t="n"/>
      <c r="J22" s="7" t="n"/>
      <c r="K22" s="9">
        <f>IF($I22="","",IF($I22="養護者（保護者）による虐待の疑い","市町村・児童相談所へ通告（児童福祉法第25条／児童虐待防止法第6条）",IF($I22="該当なし（不適切な対応）","委員会で検証（通報不要）",IF($I22="該当なし","委員会で検証（通報不要）","市町村へ通報（障害者虐待防止法第16条）"))))</f>
        <v/>
      </c>
      <c r="L22" s="32" t="n"/>
      <c r="M22" s="32" t="n"/>
      <c r="N22" s="7" t="n"/>
      <c r="O22" s="32" t="n"/>
      <c r="P22" s="9">
        <f>IF($A22="","",IF($O22&lt;&gt;"","検証完了",IF($M22&lt;&gt;"","再発防止策 実施中","委員会未検証")))</f>
        <v/>
      </c>
    </row>
    <row r="23" ht="46" customHeight="1">
      <c r="A23" s="7" t="n"/>
      <c r="B23" s="7" t="n"/>
      <c r="C23" s="32" t="n"/>
      <c r="D23" s="7" t="n"/>
      <c r="E23" s="7" t="n"/>
      <c r="F23" s="7" t="n"/>
      <c r="G23" s="7" t="n"/>
      <c r="H23" s="7" t="n"/>
      <c r="I23" s="7" t="n"/>
      <c r="J23" s="7" t="n"/>
      <c r="K23" s="9">
        <f>IF($I23="","",IF($I23="養護者（保護者）による虐待の疑い","市町村・児童相談所へ通告（児童福祉法第25条／児童虐待防止法第6条）",IF($I23="該当なし（不適切な対応）","委員会で検証（通報不要）",IF($I23="該当なし","委員会で検証（通報不要）","市町村へ通報（障害者虐待防止法第16条）"))))</f>
        <v/>
      </c>
      <c r="L23" s="32" t="n"/>
      <c r="M23" s="32" t="n"/>
      <c r="N23" s="7" t="n"/>
      <c r="O23" s="32" t="n"/>
      <c r="P23" s="9">
        <f>IF($A23="","",IF($O23&lt;&gt;"","検証完了",IF($M23&lt;&gt;"","再発防止策 実施中","委員会未検証")))</f>
        <v/>
      </c>
    </row>
    <row r="24" ht="46" customHeight="1">
      <c r="A24" s="7" t="n"/>
      <c r="B24" s="7" t="n"/>
      <c r="C24" s="32" t="n"/>
      <c r="D24" s="7" t="n"/>
      <c r="E24" s="7" t="n"/>
      <c r="F24" s="7" t="n"/>
      <c r="G24" s="7" t="n"/>
      <c r="H24" s="7" t="n"/>
      <c r="I24" s="7" t="n"/>
      <c r="J24" s="7" t="n"/>
      <c r="K24" s="9">
        <f>IF($I24="","",IF($I24="養護者（保護者）による虐待の疑い","市町村・児童相談所へ通告（児童福祉法第25条／児童虐待防止法第6条）",IF($I24="該当なし（不適切な対応）","委員会で検証（通報不要）",IF($I24="該当なし","委員会で検証（通報不要）","市町村へ通報（障害者虐待防止法第16条）"))))</f>
        <v/>
      </c>
      <c r="L24" s="32" t="n"/>
      <c r="M24" s="32" t="n"/>
      <c r="N24" s="7" t="n"/>
      <c r="O24" s="32" t="n"/>
      <c r="P24" s="9">
        <f>IF($A24="","",IF($O24&lt;&gt;"","検証完了",IF($M24&lt;&gt;"","再発防止策 実施中","委員会未検証")))</f>
        <v/>
      </c>
    </row>
    <row r="25" ht="46" customHeight="1">
      <c r="A25" s="7" t="n"/>
      <c r="B25" s="7" t="n"/>
      <c r="C25" s="32" t="n"/>
      <c r="D25" s="7" t="n"/>
      <c r="E25" s="7" t="n"/>
      <c r="F25" s="7" t="n"/>
      <c r="G25" s="7" t="n"/>
      <c r="H25" s="7" t="n"/>
      <c r="I25" s="7" t="n"/>
      <c r="J25" s="7" t="n"/>
      <c r="K25" s="9">
        <f>IF($I25="","",IF($I25="養護者（保護者）による虐待の疑い","市町村・児童相談所へ通告（児童福祉法第25条／児童虐待防止法第6条）",IF($I25="該当なし（不適切な対応）","委員会で検証（通報不要）",IF($I25="該当なし","委員会で検証（通報不要）","市町村へ通報（障害者虐待防止法第16条）"))))</f>
        <v/>
      </c>
      <c r="L25" s="32" t="n"/>
      <c r="M25" s="32" t="n"/>
      <c r="N25" s="7" t="n"/>
      <c r="O25" s="32" t="n"/>
      <c r="P25" s="9">
        <f>IF($A25="","",IF($O25&lt;&gt;"","検証完了",IF($M25&lt;&gt;"","再発防止策 実施中","委員会未検証")))</f>
        <v/>
      </c>
    </row>
    <row r="26" ht="46" customHeight="1">
      <c r="A26" s="7" t="n"/>
      <c r="B26" s="7" t="n"/>
      <c r="C26" s="32" t="n"/>
      <c r="D26" s="7" t="n"/>
      <c r="E26" s="7" t="n"/>
      <c r="F26" s="7" t="n"/>
      <c r="G26" s="7" t="n"/>
      <c r="H26" s="7" t="n"/>
      <c r="I26" s="7" t="n"/>
      <c r="J26" s="7" t="n"/>
      <c r="K26" s="9">
        <f>IF($I26="","",IF($I26="養護者（保護者）による虐待の疑い","市町村・児童相談所へ通告（児童福祉法第25条／児童虐待防止法第6条）",IF($I26="該当なし（不適切な対応）","委員会で検証（通報不要）",IF($I26="該当なし","委員会で検証（通報不要）","市町村へ通報（障害者虐待防止法第16条）"))))</f>
        <v/>
      </c>
      <c r="L26" s="32" t="n"/>
      <c r="M26" s="32" t="n"/>
      <c r="N26" s="7" t="n"/>
      <c r="O26" s="32" t="n"/>
      <c r="P26" s="9">
        <f>IF($A26="","",IF($O26&lt;&gt;"","検証完了",IF($M26&lt;&gt;"","再発防止策 実施中","委員会未検証")))</f>
        <v/>
      </c>
    </row>
    <row r="27" ht="46" customHeight="1">
      <c r="A27" s="7" t="n"/>
      <c r="B27" s="7" t="n"/>
      <c r="C27" s="32" t="n"/>
      <c r="D27" s="7" t="n"/>
      <c r="E27" s="7" t="n"/>
      <c r="F27" s="7" t="n"/>
      <c r="G27" s="7" t="n"/>
      <c r="H27" s="7" t="n"/>
      <c r="I27" s="7" t="n"/>
      <c r="J27" s="7" t="n"/>
      <c r="K27" s="9">
        <f>IF($I27="","",IF($I27="養護者（保護者）による虐待の疑い","市町村・児童相談所へ通告（児童福祉法第25条／児童虐待防止法第6条）",IF($I27="該当なし（不適切な対応）","委員会で検証（通報不要）",IF($I27="該当なし","委員会で検証（通報不要）","市町村へ通報（障害者虐待防止法第16条）"))))</f>
        <v/>
      </c>
      <c r="L27" s="32" t="n"/>
      <c r="M27" s="32" t="n"/>
      <c r="N27" s="7" t="n"/>
      <c r="O27" s="32" t="n"/>
      <c r="P27" s="9">
        <f>IF($A27="","",IF($O27&lt;&gt;"","検証完了",IF($M27&lt;&gt;"","再発防止策 実施中","委員会未検証")))</f>
        <v/>
      </c>
    </row>
    <row r="28" ht="46" customHeight="1">
      <c r="A28" s="7" t="n"/>
      <c r="B28" s="7" t="n"/>
      <c r="C28" s="32" t="n"/>
      <c r="D28" s="7" t="n"/>
      <c r="E28" s="7" t="n"/>
      <c r="F28" s="7" t="n"/>
      <c r="G28" s="7" t="n"/>
      <c r="H28" s="7" t="n"/>
      <c r="I28" s="7" t="n"/>
      <c r="J28" s="7" t="n"/>
      <c r="K28" s="9">
        <f>IF($I28="","",IF($I28="養護者（保護者）による虐待の疑い","市町村・児童相談所へ通告（児童福祉法第25条／児童虐待防止法第6条）",IF($I28="該当なし（不適切な対応）","委員会で検証（通報不要）",IF($I28="該当なし","委員会で検証（通報不要）","市町村へ通報（障害者虐待防止法第16条）"))))</f>
        <v/>
      </c>
      <c r="L28" s="32" t="n"/>
      <c r="M28" s="32" t="n"/>
      <c r="N28" s="7" t="n"/>
      <c r="O28" s="32" t="n"/>
      <c r="P28" s="9">
        <f>IF($A28="","",IF($O28&lt;&gt;"","検証完了",IF($M28&lt;&gt;"","再発防止策 実施中","委員会未検証")))</f>
        <v/>
      </c>
    </row>
    <row r="29" ht="46" customHeight="1">
      <c r="A29" s="7" t="n"/>
      <c r="B29" s="7" t="n"/>
      <c r="C29" s="32" t="n"/>
      <c r="D29" s="7" t="n"/>
      <c r="E29" s="7" t="n"/>
      <c r="F29" s="7" t="n"/>
      <c r="G29" s="7" t="n"/>
      <c r="H29" s="7" t="n"/>
      <c r="I29" s="7" t="n"/>
      <c r="J29" s="7" t="n"/>
      <c r="K29" s="9">
        <f>IF($I29="","",IF($I29="養護者（保護者）による虐待の疑い","市町村・児童相談所へ通告（児童福祉法第25条／児童虐待防止法第6条）",IF($I29="該当なし（不適切な対応）","委員会で検証（通報不要）",IF($I29="該当なし","委員会で検証（通報不要）","市町村へ通報（障害者虐待防止法第16条）"))))</f>
        <v/>
      </c>
      <c r="L29" s="32" t="n"/>
      <c r="M29" s="32" t="n"/>
      <c r="N29" s="7" t="n"/>
      <c r="O29" s="32" t="n"/>
      <c r="P29" s="9">
        <f>IF($A29="","",IF($O29&lt;&gt;"","検証完了",IF($M29&lt;&gt;"","再発防止策 実施中","委員会未検証")))</f>
        <v/>
      </c>
    </row>
    <row r="30"/>
    <row r="31">
      <c r="A31" s="4" t="inlineStr">
        <is>
          <t>委員会未検証の件数</t>
        </is>
      </c>
      <c r="B31" s="10" t="n"/>
      <c r="C31" s="16">
        <f>COUNTIFS($A$4:$A$29,"&lt;&gt;",$M$4:$M$29,"")</f>
        <v/>
      </c>
      <c r="D31" s="17" t="n"/>
      <c r="E31" s="17" t="n"/>
      <c r="F31" s="17" t="n"/>
      <c r="G31" s="10" t="n"/>
    </row>
    <row r="32">
      <c r="A32" s="4" t="inlineStr">
        <is>
          <t>通報・通告が必要な件数</t>
        </is>
      </c>
      <c r="B32" s="10" t="n"/>
      <c r="C32" s="16">
        <f>COUNTIF($K$4:$K$29,"市町村*")</f>
        <v/>
      </c>
      <c r="D32" s="17" t="n"/>
      <c r="E32" s="17" t="n"/>
      <c r="F32" s="17" t="n"/>
      <c r="G32" s="10" t="n"/>
    </row>
    <row r="33">
      <c r="A33" s="4" t="inlineStr">
        <is>
          <t>未通報・未通告の警告</t>
        </is>
      </c>
      <c r="B33" s="10" t="n"/>
      <c r="C33" s="9">
        <f>IF(COUNTIFS($K$4:$K$29,"市町村*",$L$4:$L$29,"")&gt;0,"要対応：通報・通告が必要な事案で通報・通告日が未記入です","")</f>
        <v/>
      </c>
      <c r="D33" s="17" t="n"/>
      <c r="E33" s="17" t="n"/>
      <c r="F33" s="17" t="n"/>
      <c r="G33" s="10" t="n"/>
    </row>
    <row r="34"/>
    <row r="35" ht="30" customHeight="1">
      <c r="A35" s="2" t="inlineStr">
        <is>
          <t>※ 5類型：①身体的虐待 ②性的虐待 ③心理的虐待 ④放棄・放置 ⑤経済的虐待（障害者虐待防止法第2条第7項）。「該当なし」と判断した場合も、その判断根拠を委員会議事録に残してください。事業所の中だけで事実確認を進めて収束させると通報義務に反します。
※ I列で「養護者（保護者）による虐待の疑い」を選ぶと、K列は児童福祉法第25条・児童虐待防止法第6条による通告ルートを表示します。職員による虐待（障害者虐待防止法第16条）と通告先・根拠が異なるため、選び分けてください。</t>
        </is>
      </c>
    </row>
  </sheetData>
  <mergeCells count="9">
    <mergeCell ref="C32:G32"/>
    <mergeCell ref="A1:P1"/>
    <mergeCell ref="A33:B33"/>
    <mergeCell ref="C33:G33"/>
    <mergeCell ref="A32:B32"/>
    <mergeCell ref="A35:P35"/>
    <mergeCell ref="C31:G31"/>
    <mergeCell ref="A31:B31"/>
    <mergeCell ref="A2:P2"/>
  </mergeCells>
  <dataValidations count="1">
    <dataValidation sqref="I4:I29" showDropDown="0" showInputMessage="0" showErrorMessage="0" allowBlank="1" type="list">
      <formula1>"該当なし（不適切な対応）,身体的虐待,性的虐待,心理的虐待,放棄・放置,経済的虐待,養護者（保護者）による虐待の疑い"</formula1>
    </dataValidation>
  </dataValidations>
  <pageMargins left="0.4" right="0.4" top="0.5" bottom="0.5" header="0.5" footer="0.5"/>
  <pageSetup orientation="landscape"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2026-08-14T02:36:41Z</dcterms:created>
  <dcterms:modified xmlns:dcterms="http://purl.org/dc/terms/" xmlns:xsi="http://www.w3.org/2001/XMLSchema-instance" xsi:type="dcterms:W3CDTF">2026-08-14T03:34:12Z</dcterms:modified>
</cp:coreProperties>
</file>