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_はじめに" sheetId="1" state="visible" r:id="rId1"/>
    <sheet xmlns:r="http://schemas.openxmlformats.org/officeDocument/2006/relationships" name="01_設定" sheetId="2" state="visible" r:id="rId2"/>
    <sheet xmlns:r="http://schemas.openxmlformats.org/officeDocument/2006/relationships" name="02_必要人員早見表" sheetId="3" state="visible" r:id="rId3"/>
    <sheet xmlns:r="http://schemas.openxmlformats.org/officeDocument/2006/relationships" name="03_常勤換算計算" sheetId="4" state="visible" r:id="rId4"/>
    <sheet xmlns:r="http://schemas.openxmlformats.org/officeDocument/2006/relationships" name="04_想定利用者数" sheetId="5" state="visible" r:id="rId5"/>
    <sheet xmlns:r="http://schemas.openxmlformats.org/officeDocument/2006/relationships" name="05_日々の配置チェック" sheetId="6" state="visible" r:id="rId6"/>
    <sheet xmlns:r="http://schemas.openxmlformats.org/officeDocument/2006/relationships" name="06_加算・単位数" sheetId="7" state="visible" r:id="rId7"/>
    <sheet xmlns:r="http://schemas.openxmlformats.org/officeDocument/2006/relationships" name="07_人員欠如初動チェック" sheetId="8" state="visible" r:id="rId8"/>
    <sheet xmlns:r="http://schemas.openxmlformats.org/officeDocument/2006/relationships" name="08_記入例" sheetId="9" state="visible" r:id="rId9"/>
    <sheet xmlns:r="http://schemas.openxmlformats.org/officeDocument/2006/relationships" name="09_運営指導準備チェック" sheetId="10" state="visible" r:id="rId10"/>
    <sheet xmlns:r="http://schemas.openxmlformats.org/officeDocument/2006/relationships" name="10_出典・改定履歴" sheetId="11" state="visible" r:id="rId11"/>
  </sheets>
  <definedNames>
    <definedName name="_xlnm.Print_Area" localSheetId="0">'00_はじめに'!$A$1:$B$19</definedName>
    <definedName name="_xlnm.Print_Area" localSheetId="1">'01_設定'!$A$1:$C$23</definedName>
    <definedName name="_xlnm.Print_Area" localSheetId="2">'02_必要人員早見表'!$A$1:$F$52</definedName>
    <definedName name="_xlnm.Print_Area" localSheetId="3">'03_常勤換算計算'!$A$1:$R$47</definedName>
    <definedName name="_xlnm.Print_Area" localSheetId="4">'04_想定利用者数'!$A$1:$D$34</definedName>
    <definedName name="_xlnm.Print_Area" localSheetId="5">'05_日々の配置チェック'!$A$1:$O$43</definedName>
    <definedName name="_xlnm.Print_Area" localSheetId="6">'06_加算・単位数'!$A$1:$H$32</definedName>
    <definedName name="_xlnm.Print_Area" localSheetId="7">'07_人員欠如初動チェック'!$A$1:$C$27</definedName>
    <definedName name="_xlnm.Print_Area" localSheetId="8">'08_記入例'!$A$1:$R$70</definedName>
    <definedName name="_xlnm.Print_Area" localSheetId="9">'09_運営指導準備チェック'!$A$1:$G$31</definedName>
    <definedName name="_xlnm.Print_Area" localSheetId="10">'10_出典・改定履歴'!$A$1:$G$38</definedName>
  </definedNames>
  <calcPr calcId="124519" fullCalcOnLoad="1"/>
</workbook>
</file>

<file path=xl/styles.xml><?xml version="1.0" encoding="utf-8"?>
<styleSheet xmlns="http://schemas.openxmlformats.org/spreadsheetml/2006/main">
  <numFmts count="8">
    <numFmt numFmtId="164" formatCode="yyyy/mm/dd"/>
    <numFmt numFmtId="165" formatCode="&quot;¥&quot;#,##0;[Red]-&quot;¥&quot;#,##0"/>
    <numFmt numFmtId="166" formatCode="m/d"/>
    <numFmt numFmtId="167" formatCode="&quot;¥&quot;#,##0"/>
    <numFmt numFmtId="168" formatCode="[Red]-&quot;¥&quot;#,##0;-&quot;¥&quot;#,##0;&quot;¥&quot;0"/>
    <numFmt numFmtId="169" formatCode="0.0%"/>
    <numFmt numFmtId="170" formatCode="yyyy年m月"/>
    <numFmt numFmtId="171" formatCode="0.0"/>
  </numFmts>
  <fonts count="8">
    <font>
      <name val="Calibri"/>
      <family val="2"/>
      <color theme="1"/>
      <sz val="11"/>
      <scheme val="minor"/>
    </font>
    <font>
      <name val="Yu Gothic"/>
      <b val="1"/>
      <sz val="14"/>
    </font>
    <font>
      <name val="Yu Gothic"/>
      <color rgb="00555555"/>
      <sz val="9"/>
    </font>
    <font>
      <name val="Yu Gothic"/>
      <sz val="10"/>
    </font>
    <font>
      <name val="Yu Gothic"/>
      <b val="1"/>
      <sz val="10"/>
    </font>
    <font>
      <name val="Yu Gothic"/>
      <b val="1"/>
      <color rgb="00FFFFFF"/>
      <sz val="11"/>
    </font>
    <font>
      <name val="Yu Gothic"/>
      <b val="1"/>
      <color rgb="000B4F9E"/>
      <sz val="10"/>
    </font>
    <font>
      <name val="Yu Gothic"/>
      <color rgb="00333333"/>
      <sz val="10"/>
    </font>
  </fonts>
  <fills count="8">
    <fill>
      <patternFill/>
    </fill>
    <fill>
      <patternFill patternType="gray125"/>
    </fill>
    <fill>
      <patternFill patternType="solid">
        <fgColor rgb="00FFFFFF"/>
      </patternFill>
    </fill>
    <fill>
      <patternFill patternType="solid">
        <fgColor rgb="00DCE6F1"/>
      </patternFill>
    </fill>
    <fill>
      <patternFill patternType="solid">
        <fgColor rgb="00FDF2F2"/>
      </patternFill>
    </fill>
    <fill>
      <patternFill patternType="solid">
        <fgColor rgb="001F4E79"/>
      </patternFill>
    </fill>
    <fill>
      <patternFill patternType="solid">
        <fgColor rgb="00FFF6DA"/>
      </patternFill>
    </fill>
    <fill>
      <patternFill patternType="solid">
        <fgColor rgb="00F2F2F2"/>
      </patternFill>
    </fill>
  </fills>
  <borders count="6">
    <border>
      <left/>
      <right/>
      <top/>
      <bottom/>
      <diagonal/>
    </border>
    <border>
      <left style="thin">
        <color rgb="009AA5B1"/>
      </left>
      <right style="thin">
        <color rgb="009AA5B1"/>
      </right>
      <top style="thin">
        <color rgb="009AA5B1"/>
      </top>
      <bottom style="thin">
        <color rgb="009AA5B1"/>
      </bottom>
    </border>
    <border>
      <left/>
      <right/>
      <top style="thin">
        <color rgb="009AA5B1"/>
      </top>
      <bottom/>
      <diagonal/>
    </border>
    <border>
      <left/>
      <right style="thin">
        <color rgb="009AA5B1"/>
      </right>
      <top style="thin">
        <color rgb="009AA5B1"/>
      </top>
      <bottom/>
      <diagonal/>
    </border>
    <border>
      <left/>
      <right style="thin">
        <color rgb="009AA5B1"/>
      </right>
      <top style="thin">
        <color rgb="009AA5B1"/>
      </top>
      <bottom style="thin">
        <color rgb="009AA5B1"/>
      </bottom>
      <diagonal/>
    </border>
    <border>
      <left/>
      <right/>
      <top style="thin">
        <color rgb="009AA5B1"/>
      </top>
      <bottom style="thin">
        <color rgb="009AA5B1"/>
      </bottom>
      <diagonal/>
    </border>
  </borders>
  <cellStyleXfs count="1">
    <xf numFmtId="0" fontId="0" fillId="0" borderId="0"/>
  </cellStyleXfs>
  <cellXfs count="47">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vertical="top" wrapText="1"/>
    </xf>
    <xf numFmtId="0" fontId="3" fillId="0" borderId="1" applyAlignment="1" pivotButton="0" quotePrefix="0" xfId="0">
      <alignment vertical="top" wrapText="1"/>
    </xf>
    <xf numFmtId="0" fontId="4" fillId="3" borderId="1" applyAlignment="1" pivotButton="0" quotePrefix="0" xfId="0">
      <alignment vertical="top" wrapText="1"/>
    </xf>
    <xf numFmtId="0" fontId="3" fillId="4" borderId="1" applyAlignment="1" pivotButton="0" quotePrefix="0" xfId="0">
      <alignment vertical="top" wrapText="1"/>
    </xf>
    <xf numFmtId="0" fontId="5" fillId="5" borderId="1" applyAlignment="1" pivotButton="0" quotePrefix="0" xfId="0">
      <alignment horizontal="center" vertical="center" wrapText="1"/>
    </xf>
    <xf numFmtId="0" fontId="6" fillId="6" borderId="1" applyAlignment="1" pivotButton="0" quotePrefix="0" xfId="0">
      <alignment vertical="center"/>
    </xf>
    <xf numFmtId="0" fontId="2" fillId="0" borderId="1" applyAlignment="1" pivotButton="0" quotePrefix="0" xfId="0">
      <alignment vertical="top" wrapText="1"/>
    </xf>
    <xf numFmtId="0" fontId="7" fillId="7" borderId="1" applyAlignment="1" pivotButton="0" quotePrefix="0" xfId="0">
      <alignment vertical="center"/>
    </xf>
    <xf numFmtId="164" fontId="6" fillId="6" borderId="1" applyAlignment="1" pivotButton="0" quotePrefix="0" xfId="0">
      <alignment vertical="center"/>
    </xf>
    <xf numFmtId="164" fontId="7" fillId="7" borderId="1" applyAlignment="1" pivotButton="0" quotePrefix="0" xfId="0">
      <alignment vertical="center"/>
    </xf>
    <xf numFmtId="0" fontId="0" fillId="0" borderId="4" pivotButton="0" quotePrefix="0" xfId="0"/>
    <xf numFmtId="0" fontId="3" fillId="0" borderId="1" applyAlignment="1" pivotButton="0" quotePrefix="0" xfId="0">
      <alignment horizontal="center"/>
    </xf>
    <xf numFmtId="0" fontId="7" fillId="7" borderId="1" applyAlignment="1" pivotButton="0" quotePrefix="0" xfId="0">
      <alignment horizontal="center"/>
    </xf>
    <xf numFmtId="0" fontId="0" fillId="0" borderId="5" pivotButton="0" quotePrefix="0" xfId="0"/>
    <xf numFmtId="0" fontId="4" fillId="4" borderId="1" applyAlignment="1" pivotButton="0" quotePrefix="0" xfId="0">
      <alignment vertical="top" wrapText="1"/>
    </xf>
    <xf numFmtId="0" fontId="6" fillId="6" borderId="1" applyAlignment="1" pivotButton="0" quotePrefix="0" xfId="0">
      <alignment horizontal="center" vertical="center"/>
    </xf>
    <xf numFmtId="2" fontId="7" fillId="7" borderId="1" applyAlignment="1" pivotButton="0" quotePrefix="0" xfId="0">
      <alignment horizontal="center"/>
    </xf>
    <xf numFmtId="2" fontId="4" fillId="7" borderId="1" applyAlignment="1" pivotButton="0" quotePrefix="0" xfId="0">
      <alignment horizontal="center"/>
    </xf>
    <xf numFmtId="0" fontId="3" fillId="7" borderId="1" pivotButton="0" quotePrefix="0" xfId="0"/>
    <xf numFmtId="0" fontId="4" fillId="0" borderId="1" applyAlignment="1" pivotButton="0" quotePrefix="0" xfId="0">
      <alignment vertical="top" wrapText="1"/>
    </xf>
    <xf numFmtId="0" fontId="3" fillId="0" borderId="1" pivotButton="0" quotePrefix="0" xfId="0"/>
    <xf numFmtId="0" fontId="3" fillId="3" borderId="1" applyAlignment="1" pivotButton="0" quotePrefix="0" xfId="0">
      <alignment vertical="top" wrapText="1"/>
    </xf>
    <xf numFmtId="0" fontId="7" fillId="7" borderId="1" applyAlignment="1" pivotButton="0" quotePrefix="0" xfId="0">
      <alignment horizontal="center" vertical="center"/>
    </xf>
    <xf numFmtId="0" fontId="7" fillId="7" borderId="1" applyAlignment="1" pivotButton="0" quotePrefix="0" xfId="0">
      <alignment vertical="top" wrapText="1"/>
    </xf>
    <xf numFmtId="165" fontId="7" fillId="7" borderId="1" applyAlignment="1" pivotButton="0" quotePrefix="0" xfId="0">
      <alignment horizontal="center" vertical="center"/>
    </xf>
    <xf numFmtId="166" fontId="6" fillId="6" borderId="1" applyAlignment="1" pivotButton="0" quotePrefix="0" xfId="0">
      <alignment horizontal="center" vertical="center"/>
    </xf>
    <xf numFmtId="0" fontId="4" fillId="3" borderId="1" applyAlignment="1" pivotButton="0" quotePrefix="0" xfId="0">
      <alignment horizontal="center"/>
    </xf>
    <xf numFmtId="0" fontId="4" fillId="7" borderId="1" applyAlignment="1" pivotButton="0" quotePrefix="0" xfId="0">
      <alignment horizontal="center"/>
    </xf>
    <xf numFmtId="0" fontId="6" fillId="6" borderId="1" applyAlignment="1" pivotButton="0" quotePrefix="0" xfId="0">
      <alignment horizontal="center"/>
    </xf>
    <xf numFmtId="167" fontId="7" fillId="7" borderId="1" applyAlignment="1" pivotButton="0" quotePrefix="0" xfId="0">
      <alignment horizontal="center"/>
    </xf>
    <xf numFmtId="0" fontId="7" fillId="0" borderId="1" applyAlignment="1" pivotButton="0" quotePrefix="0" xfId="0">
      <alignment horizontal="center"/>
    </xf>
    <xf numFmtId="168" fontId="7" fillId="7" borderId="1" applyAlignment="1" pivotButton="0" quotePrefix="0" xfId="0">
      <alignment horizontal="center"/>
    </xf>
    <xf numFmtId="164" fontId="6" fillId="6" borderId="1" applyAlignment="1" pivotButton="0" quotePrefix="0" xfId="0">
      <alignment horizontal="center" vertical="center"/>
    </xf>
    <xf numFmtId="169" fontId="7" fillId="7" borderId="1" applyAlignment="1" pivotButton="0" quotePrefix="0" xfId="0">
      <alignment horizontal="center" vertical="center"/>
    </xf>
    <xf numFmtId="170" fontId="7" fillId="7" borderId="1" applyAlignment="1" pivotButton="0" quotePrefix="0" xfId="0">
      <alignment horizontal="center" vertical="center"/>
    </xf>
    <xf numFmtId="164" fontId="7" fillId="7" borderId="1" applyAlignment="1" pivotButton="0" quotePrefix="0" xfId="0">
      <alignment horizontal="center" vertical="center"/>
    </xf>
    <xf numFmtId="0" fontId="2" fillId="4" borderId="1" applyAlignment="1" pivotButton="0" quotePrefix="0" xfId="0">
      <alignment vertical="top" wrapText="1"/>
    </xf>
    <xf numFmtId="0" fontId="5" fillId="5" borderId="1" applyAlignment="1" pivotButton="0" quotePrefix="0" xfId="0">
      <alignment vertical="top" wrapText="1"/>
    </xf>
    <xf numFmtId="2" fontId="3" fillId="0" borderId="1" applyAlignment="1" pivotButton="0" quotePrefix="0" xfId="0">
      <alignment horizontal="center"/>
    </xf>
    <xf numFmtId="171" fontId="7" fillId="7" borderId="1" applyAlignment="1" pivotButton="0" quotePrefix="0" xfId="0">
      <alignment horizontal="center"/>
    </xf>
    <xf numFmtId="165" fontId="7" fillId="7" borderId="1" applyAlignment="1" pivotButton="0" quotePrefix="0" xfId="0">
      <alignment horizontal="center"/>
    </xf>
    <xf numFmtId="166" fontId="3" fillId="0" borderId="1" applyAlignment="1" pivotButton="0" quotePrefix="0" xfId="0">
      <alignment horizontal="center"/>
    </xf>
    <xf numFmtId="164" fontId="6" fillId="6" borderId="1" applyAlignment="1" pivotButton="0" quotePrefix="0" xfId="0">
      <alignment horizontal="center"/>
    </xf>
    <xf numFmtId="9" fontId="4" fillId="7" borderId="1" applyAlignment="1" pivotButton="0" quotePrefix="0" xfId="0">
      <alignment horizontal="center"/>
    </xf>
  </cellXfs>
  <cellStyles count="1">
    <cellStyle name="Normal" xfId="0" builtinId="0" hidden="0"/>
  </cellStyles>
  <dxfs count="5">
    <dxf>
      <fill>
        <patternFill patternType="solid">
          <fgColor rgb="00FFF2CC"/>
        </patternFill>
      </fill>
    </dxf>
    <dxf>
      <font>
        <name val="Yu Gothic"/>
        <b val="1"/>
        <color rgb="009C0006"/>
        <sz val="10"/>
      </font>
      <fill>
        <patternFill patternType="solid">
          <fgColor rgb="00F8CBAD"/>
        </patternFill>
      </fill>
    </dxf>
    <dxf>
      <fill>
        <patternFill patternType="solid">
          <fgColor rgb="00C6E0B4"/>
        </patternFill>
      </fill>
    </dxf>
    <dxf>
      <fill>
        <patternFill patternType="solid">
          <fgColor rgb="00F8CBAD"/>
        </patternFill>
      </fill>
    </dxf>
    <dxf>
      <fill>
        <patternFill patternType="solid">
          <fgColor rgb="00FCE4D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B19"/>
  <sheetViews>
    <sheetView workbookViewId="0">
      <selection activeCell="A1" sqref="A1"/>
    </sheetView>
  </sheetViews>
  <sheetFormatPr baseColWidth="8" defaultRowHeight="15"/>
  <cols>
    <col width="26" customWidth="1" min="1" max="1"/>
    <col width="78" customWidth="1" min="2" max="2"/>
  </cols>
  <sheetData>
    <row r="1">
      <c r="A1" s="1" t="inlineStr">
        <is>
          <t>人員配置 セルフチェック ＋ 想定利用者数 計算シート</t>
        </is>
      </c>
    </row>
    <row r="2">
      <c r="A2" s="2" t="inlineStr">
        <is>
          <t>児童発達支援／放課後等デイサービス（指定通所基準 第5条・第66条）　版 1.0／最終確認日 2026-08-14</t>
        </is>
      </c>
    </row>
    <row r="3"/>
    <row r="4" ht="34" customHeight="1">
      <c r="A4" s="3" t="inlineStr">
        <is>
          <t>使い方</t>
        </is>
      </c>
      <c r="B4" s="4" t="inlineStr">
        <is>
          <t>① 「01_設定」に自事業所の値を11項目入れる。② 「03_常勤換算計算」に職員を1人1行で入れる。③ 「04_想定利用者数」に契約児童数と利用頻度を入れる。④ 「05_日々の配置チェック」を毎日つける。他のシートは自動で判定が出る。</t>
        </is>
      </c>
    </row>
    <row r="5" ht="20" customHeight="1">
      <c r="A5" s="3" t="inlineStr">
        <is>
          <t>色のルール</t>
        </is>
      </c>
      <c r="B5" s="4" t="inlineStr">
        <is>
          <t>薄い黄色のセル＝入力する欄。灰色のセル＝数式で自動計算される欄（触らない）。</t>
        </is>
      </c>
    </row>
    <row r="6" ht="20" customHeight="1">
      <c r="A6" s="5" t="inlineStr">
        <is>
          <t>シート構成</t>
        </is>
      </c>
      <c r="B6" s="4" t="inlineStr"/>
    </row>
    <row r="7" ht="20" customHeight="1">
      <c r="A7" s="3" t="inlineStr">
        <is>
          <t>01_設定</t>
        </is>
      </c>
      <c r="B7" s="4" t="inlineStr">
        <is>
          <t>事業所プロフィール。他の全シートがここを参照する唯一の入力源。</t>
        </is>
      </c>
    </row>
    <row r="8" ht="20" customHeight="1">
      <c r="A8" s="3" t="inlineStr">
        <is>
          <t>02_必要人員早見表</t>
        </is>
      </c>
      <c r="B8" s="4" t="inlineStr">
        <is>
          <t>障害児の数（実利用者数）1〜40人に対する必要人員。参照専用。</t>
        </is>
      </c>
    </row>
    <row r="9" ht="20" customHeight="1">
      <c r="A9" s="3" t="inlineStr">
        <is>
          <t>03_常勤換算計算</t>
        </is>
      </c>
      <c r="B9" s="4" t="inlineStr">
        <is>
          <t>職員ごとの常勤換算と、用途区分（基準／加配／専門／看護加配）別の小計・加算要件の充足判定。</t>
        </is>
      </c>
    </row>
    <row r="10" ht="20" customHeight="1">
      <c r="A10" s="3" t="inlineStr">
        <is>
          <t>04_想定利用者数</t>
        </is>
      </c>
      <c r="B10" s="4" t="inlineStr">
        <is>
          <t>契約児童数と利用頻度から、必要人員・定員遵守ライン・定員超過利用減算ラインを同時に判定。</t>
        </is>
      </c>
    </row>
    <row r="11" ht="20" customHeight="1">
      <c r="A11" s="3" t="inlineStr">
        <is>
          <t>05_日々の配置チェック</t>
        </is>
      </c>
      <c r="B11" s="4" t="inlineStr">
        <is>
          <t>1か月分の日次チェック。運営指導で見られる「勤務実績表」の裏づけになる。機能訓練担当職員等を合計数に算入した日はN列に「はい」と入れる（算入しない日は必要数の全員が児童指導員又は保育士でなければならない）。</t>
        </is>
      </c>
    </row>
    <row r="12" ht="20" customHeight="1">
      <c r="A12" s="3" t="inlineStr">
        <is>
          <t>06_加算・単位数</t>
        </is>
      </c>
      <c r="B12" s="4" t="inlineStr">
        <is>
          <t>児童指導員等加配加算・専門的支援体制加算の単位数表と、該当区分・月間見込み額の自動引き当て。</t>
        </is>
      </c>
    </row>
    <row r="13" ht="20" customHeight="1">
      <c r="A13" s="3" t="inlineStr">
        <is>
          <t>07_人員欠如初動チェック</t>
        </is>
      </c>
      <c r="B13" s="4" t="inlineStr">
        <is>
          <t>人員欠如発生時に、減算開始月と令和8年5月28日新設の猶予特例の適用可否を出す。</t>
        </is>
      </c>
    </row>
    <row r="14" ht="20" customHeight="1">
      <c r="A14" s="3" t="inlineStr">
        <is>
          <t>08_記入例</t>
        </is>
      </c>
      <c r="B14" s="4" t="inlineStr">
        <is>
          <t>架空事業所「放課後等デイサービス 〇〇」で 様式2（常勤換算計算表）・様式3（想定利用者数・受入上限計算表）・様式5（日々の配置チェック表）を埋めたもの。数式は同じ。06_加算・単位数と07_人員欠如初動チェックの記入例は収録していない。</t>
        </is>
      </c>
    </row>
    <row r="15" ht="20" customHeight="1">
      <c r="A15" s="3" t="inlineStr">
        <is>
          <t>09_運営指導準備チェック</t>
        </is>
      </c>
      <c r="B15" s="4" t="inlineStr">
        <is>
          <t>指導監査通知 別紙「主眼事項及び着眼点等（指定児童発達支援）」の確認文書をそのまま準備物にしたもの。</t>
        </is>
      </c>
    </row>
    <row r="16" ht="20" customHeight="1">
      <c r="A16" s="3" t="inlineStr">
        <is>
          <t>10_出典・改定履歴</t>
        </is>
      </c>
      <c r="B16" s="4" t="inlineStr">
        <is>
          <t>参照した告示番号・通知番号・確認日と、この配布物自体の改定履歴。事業所側の確認記録欄つき。</t>
        </is>
      </c>
    </row>
    <row r="17" ht="34" customHeight="1">
      <c r="A17" s="6" t="inlineStr">
        <is>
          <t>架空データについて</t>
        </is>
      </c>
      <c r="B17" s="6" t="inlineStr">
        <is>
          <t>本記入例の法人名・事業所名・事業所番号・職員名・児童名・数値はすべて架空です。実在の法人・事業所・個人とは一切関係ありません。</t>
        </is>
      </c>
    </row>
    <row r="18" ht="34" customHeight="1">
      <c r="A18" s="6" t="inlineStr">
        <is>
          <t>免責</t>
        </is>
      </c>
      <c r="B18" s="6" t="inlineStr">
        <is>
          <t>本資料はこども家庭庁・厚生労働省の告示・通知・事務連絡および都道府県等の公表資料をもとに作成した実務用の計算補助ツールです。最終的な算定可否・基準適合の判断は指定権者（都道府県・指定都市・中核市・児童相談所設置市）の解釈によります。本資料の利用によって生じた請求上の不利益について責任を負うものではありません。請求に関わる判断は必ず一次情報と指定権者への確認により行ってください。</t>
        </is>
      </c>
    </row>
    <row r="19" ht="34" customHeight="1">
      <c r="A19" s="3" t="inlineStr">
        <is>
          <t>単位数の基準日</t>
        </is>
      </c>
      <c r="B19" s="4" t="inlineStr">
        <is>
          <t>単位数は「障害児通所支援サービスコード表 令和8年6月版」に基づきます。地域区分の1単位単価は自治体ごとに異なるため入力欄としています。令和8年6月1日以降に新規指定を受けた事業所は「応急的な報酬単価」（児発は所定単位数の1000分の988、放デイは1000分の982）の対象となるため、本ファイルの単位数をそのまま使えません（06_加算・単位数の注記を参照）。</t>
        </is>
      </c>
    </row>
  </sheetData>
  <mergeCells count="2">
    <mergeCell ref="A2:B2"/>
    <mergeCell ref="A1:B1"/>
  </mergeCells>
  <pageMargins left="0.4" right="0.4" top="0.5" bottom="0.5" header="0.5" footer="0.5"/>
  <pageSetup orientation="portrait" paperSize="9" fitToHeight="0" fitToWidth="1"/>
</worksheet>
</file>

<file path=xl/worksheets/sheet10.xml><?xml version="1.0" encoding="utf-8"?>
<worksheet xmlns="http://schemas.openxmlformats.org/spreadsheetml/2006/main">
  <sheetPr>
    <outlinePr summaryBelow="1" summaryRight="1"/>
    <pageSetUpPr fitToPage="1"/>
  </sheetPr>
  <dimension ref="A1:G31"/>
  <sheetViews>
    <sheetView workbookViewId="0">
      <selection activeCell="A1" sqref="A1"/>
    </sheetView>
  </sheetViews>
  <sheetFormatPr baseColWidth="8" defaultRowHeight="15"/>
  <cols>
    <col width="40" customWidth="1" min="1" max="1"/>
    <col width="26" customWidth="1" min="2" max="2"/>
    <col width="46" customWidth="1" min="3" max="3"/>
    <col width="10" customWidth="1" min="4" max="4"/>
    <col width="20" customWidth="1" min="5" max="5"/>
    <col width="14" customWidth="1" min="6" max="6"/>
    <col width="28" customWidth="1" min="7" max="7"/>
  </cols>
  <sheetData>
    <row r="1">
      <c r="A1" s="1" t="inlineStr">
        <is>
          <t>様式7　運営指導 標準確認文書 準備チェックリスト</t>
        </is>
      </c>
    </row>
    <row r="2">
      <c r="A2" s="2" t="inlineStr">
        <is>
          <t>出典：「指定障害児通所支援事業者等の指導監査について」平成26年3月28日 障発0328第4号（最終改正 令和7年3月31日 こ支障第90号・障発0331第31号）別紙「主眼事項及び着眼点等（指定児童発達支援）」第2 人員に関する基準 及び 第4 運営に関する基準 28 勤務体制の確保等</t>
        </is>
      </c>
    </row>
    <row r="3" ht="50" customHeight="1">
      <c r="A3" s="39" t="inlineStr">
        <is>
          <t>運営指導は別紙「主眼事項及び着眼点等」に基づき、関係書類を閲覧し関係者からの面談方式で行われる。原則として下線を付した項目（標準確認項目）以外は特段の事情がない限り確認せず、「標準確認文書」で確認することが原則。確認する文書は原則として運営指導の前年度から直近の実績に係る書類、利用者の記録等の確認は特に必要とする場合を除き原則3名以内。ただし不正が見込まれる等、詳細な確認が必要と判断する場合はこの限りでない。</t>
        </is>
      </c>
      <c r="B3" s="16" t="n"/>
      <c r="C3" s="16" t="n"/>
      <c r="D3" s="16" t="n"/>
      <c r="E3" s="16" t="n"/>
      <c r="F3" s="16" t="n"/>
      <c r="G3" s="13" t="n"/>
    </row>
    <row r="4"/>
    <row r="5" ht="34" customHeight="1">
      <c r="A5" s="7" t="inlineStr">
        <is>
          <t>確認される事項</t>
        </is>
      </c>
      <c r="B5" s="7" t="inlineStr">
        <is>
          <t>根拠法令（条項まで）</t>
        </is>
      </c>
      <c r="C5" s="7" t="inlineStr">
        <is>
          <t>確認文書</t>
        </is>
      </c>
      <c r="D5" s="7" t="inlineStr">
        <is>
          <t>準備済</t>
        </is>
      </c>
      <c r="E5" s="7" t="inlineStr">
        <is>
          <t>保管場所</t>
        </is>
      </c>
      <c r="F5" s="7" t="inlineStr">
        <is>
          <t>直近更新日</t>
        </is>
      </c>
      <c r="G5" s="7" t="inlineStr">
        <is>
          <t>メモ</t>
        </is>
      </c>
    </row>
    <row r="6" ht="34" customHeight="1">
      <c r="A6" s="4" t="inlineStr">
        <is>
          <t>従業者の員数（児童指導員又は保育士の合計数、児発管1以上）</t>
        </is>
      </c>
      <c r="B6" s="9" t="inlineStr">
        <is>
          <t>平24 厚令15 第5条第1項・第5項</t>
        </is>
      </c>
      <c r="C6" s="9" t="inlineStr">
        <is>
          <t>勤務実績表／出勤簿（タイムカード）／従業員の資格証／勤務体制一覧表／利用者数（平均利用人数）が分かる書類（実績表等）</t>
        </is>
      </c>
      <c r="D6" s="31" t="n"/>
      <c r="E6" s="31" t="n"/>
      <c r="F6" s="45" t="n"/>
      <c r="G6" s="4" t="n"/>
    </row>
    <row r="7" ht="34" customHeight="1">
      <c r="A7" s="4" t="inlineStr">
        <is>
          <t>機能訓練担当職員・看護職員の配置</t>
        </is>
      </c>
      <c r="B7" s="9" t="inlineStr">
        <is>
          <t>平24 厚令15 第5条第2項・第5項</t>
        </is>
      </c>
      <c r="C7" s="9" t="inlineStr">
        <is>
          <t>勤務実績表／出勤簿（タイムカード）／従業員の資格証／勤務体制一覧表／利用者数（平均利用人数）が分かる書類（実績表等）</t>
        </is>
      </c>
      <c r="D7" s="31" t="n"/>
      <c r="E7" s="31" t="n"/>
      <c r="F7" s="45" t="n"/>
      <c r="G7" s="4" t="n"/>
    </row>
    <row r="8" ht="34" customHeight="1">
      <c r="A8" s="4" t="inlineStr">
        <is>
          <t>機能訓練担当職員等の合計数への算入</t>
        </is>
      </c>
      <c r="B8" s="9" t="inlineStr">
        <is>
          <t>平24 厚令15 第5条第3項</t>
        </is>
      </c>
      <c r="C8" s="9" t="inlineStr">
        <is>
          <t>勤務実績表／出勤簿（タイムカード）／従業員の資格証／勤務体制一覧表／利用者数（平均利用人数）が分かる書類（実績表等）</t>
        </is>
      </c>
      <c r="D8" s="31" t="n"/>
      <c r="E8" s="31" t="n"/>
      <c r="F8" s="45" t="n"/>
      <c r="G8" s="4" t="n"/>
    </row>
    <row r="9" ht="34" customHeight="1">
      <c r="A9" s="4" t="inlineStr">
        <is>
          <t>重症心身障害児を主として通わせる場合の員数</t>
        </is>
      </c>
      <c r="B9" s="9" t="inlineStr">
        <is>
          <t>平24 厚令15 第5条第4項</t>
        </is>
      </c>
      <c r="C9" s="9" t="inlineStr">
        <is>
          <t>勤務実績表／出勤簿（タイムカード）／従業員の資格証／勤務体制一覧表／利用者数（平均利用人数）が分かる書類（実績表等）</t>
        </is>
      </c>
      <c r="D9" s="31" t="n"/>
      <c r="E9" s="31" t="n"/>
      <c r="F9" s="45" t="n"/>
      <c r="G9" s="4" t="n"/>
    </row>
    <row r="10" ht="34" customHeight="1">
      <c r="A10" s="4" t="inlineStr">
        <is>
          <t>児童指導員又は保育士のうち1人以上が常勤か</t>
        </is>
      </c>
      <c r="B10" s="9" t="inlineStr">
        <is>
          <t>平24 厚令15 第5条第6項</t>
        </is>
      </c>
      <c r="C10" s="9" t="inlineStr">
        <is>
          <t>勤務実績表／出勤簿（タイムカード）／従業員の資格証／勤務体制一覧表／利用者数（平均利用人数）が分かる書類（実績表等）</t>
        </is>
      </c>
      <c r="D10" s="31" t="n"/>
      <c r="E10" s="31" t="n"/>
      <c r="F10" s="45" t="n"/>
      <c r="G10" s="4" t="n"/>
    </row>
    <row r="11" ht="34" customHeight="1">
      <c r="A11" s="4" t="inlineStr">
        <is>
          <t>合計数の半数以上が児童指導員又は保育士か</t>
        </is>
      </c>
      <c r="B11" s="9" t="inlineStr">
        <is>
          <t>平24 厚令15 第5条第7項</t>
        </is>
      </c>
      <c r="C11" s="9" t="inlineStr">
        <is>
          <t>勤務実績表／出勤簿（タイムカード）／従業員の資格証／勤務体制一覧表／利用者数（平均利用人数）が分かる書類（実績表等）</t>
        </is>
      </c>
      <c r="D11" s="31" t="n"/>
      <c r="E11" s="31" t="n"/>
      <c r="F11" s="45" t="n"/>
      <c r="G11" s="4" t="n"/>
    </row>
    <row r="12" ht="34" customHeight="1">
      <c r="A12" s="4" t="inlineStr">
        <is>
          <t>児発管のうち1人以上が専任かつ常勤か</t>
        </is>
      </c>
      <c r="B12" s="9" t="inlineStr">
        <is>
          <t>平24 厚令15 第5条第8項</t>
        </is>
      </c>
      <c r="C12" s="9" t="inlineStr">
        <is>
          <t>勤務実績表／出勤簿（タイムカード）／従業員の資格証／勤務体制一覧表／利用者数（平均利用人数）が分かる書類（実績表等）</t>
        </is>
      </c>
      <c r="D12" s="31" t="n"/>
      <c r="E12" s="31" t="n"/>
      <c r="F12" s="45" t="n"/>
      <c r="G12" s="4" t="n"/>
    </row>
    <row r="13" ht="34" customHeight="1">
      <c r="A13" s="4" t="inlineStr">
        <is>
          <t>保育所等に在籍する児童との交流時の併せ従事</t>
        </is>
      </c>
      <c r="B13" s="9" t="inlineStr">
        <is>
          <t>平24 厚令15 第5条第9項</t>
        </is>
      </c>
      <c r="C13" s="9" t="inlineStr">
        <is>
          <t>障害児の支援に支障がないことが分かる書類</t>
        </is>
      </c>
      <c r="D13" s="31" t="n"/>
      <c r="E13" s="31" t="n"/>
      <c r="F13" s="45" t="n"/>
      <c r="G13" s="4" t="n"/>
    </row>
    <row r="14" ht="34" customHeight="1">
      <c r="A14" s="4" t="inlineStr">
        <is>
          <t>管理者（専らその職務に従事する者）</t>
        </is>
      </c>
      <c r="B14" s="9" t="inlineStr">
        <is>
          <t>平24 厚令15 第7条</t>
        </is>
      </c>
      <c r="C14" s="9" t="inlineStr">
        <is>
          <t>管理者の雇用形態が分かる書類／勤務実績表／出勤簿（タイムカード）／従業員の資格証／勤務体制一覧表</t>
        </is>
      </c>
      <c r="D14" s="31" t="n"/>
      <c r="E14" s="31" t="n"/>
      <c r="F14" s="45" t="n"/>
      <c r="G14" s="4" t="n"/>
    </row>
    <row r="15" ht="34" customHeight="1">
      <c r="A15" s="4" t="inlineStr">
        <is>
          <t>従たる事業所の設置</t>
        </is>
      </c>
      <c r="B15" s="9" t="inlineStr">
        <is>
          <t>平24 厚令15 第8条第1項</t>
        </is>
      </c>
      <c r="C15" s="9" t="inlineStr">
        <is>
          <t>適宜必要と認める資料</t>
        </is>
      </c>
      <c r="D15" s="31" t="n"/>
      <c r="E15" s="31" t="n"/>
      <c r="F15" s="45" t="n"/>
      <c r="G15" s="4" t="n"/>
    </row>
    <row r="16" ht="34" customHeight="1">
      <c r="A16" s="4" t="inlineStr">
        <is>
          <t>従たる事業所の常勤かつ専従（それぞれ1人以上）</t>
        </is>
      </c>
      <c r="B16" s="9" t="inlineStr">
        <is>
          <t>平24 厚令15 第8条第2項</t>
        </is>
      </c>
      <c r="C16" s="9" t="inlineStr">
        <is>
          <t>従業者の勤務実態の分かる書類（出勤簿等）</t>
        </is>
      </c>
      <c r="D16" s="31" t="n"/>
      <c r="E16" s="31" t="n"/>
      <c r="F16" s="45" t="n"/>
      <c r="G16" s="4" t="n"/>
    </row>
    <row r="17" ht="34" customHeight="1">
      <c r="A17" s="4" t="inlineStr">
        <is>
          <t>勤務体制の確保（事業所ごとに従業者の勤務の体制を定めているか）【別紙 第4 28】</t>
        </is>
      </c>
      <c r="B17" s="9" t="inlineStr">
        <is>
          <t>平24 厚令15 第38条第1項</t>
        </is>
      </c>
      <c r="C17" s="9" t="inlineStr">
        <is>
          <t>従業者の勤務表</t>
        </is>
      </c>
      <c r="D17" s="31" t="n"/>
      <c r="E17" s="31" t="n"/>
      <c r="F17" s="45" t="n"/>
      <c r="G17" s="4" t="n"/>
    </row>
    <row r="18" ht="34" customHeight="1">
      <c r="A18" s="4" t="inlineStr">
        <is>
          <t>当該事業所の従業者による提供【別紙 第4 28】</t>
        </is>
      </c>
      <c r="B18" s="9" t="inlineStr">
        <is>
          <t>平24 厚令15 第38条第2項</t>
        </is>
      </c>
      <c r="C18" s="9" t="inlineStr">
        <is>
          <t>勤務形態一覧表または雇用形態が分かる書類</t>
        </is>
      </c>
      <c r="D18" s="31" t="n"/>
      <c r="E18" s="31" t="n"/>
      <c r="F18" s="45" t="n"/>
      <c r="G18" s="4" t="n"/>
    </row>
    <row r="19" ht="34" customHeight="1">
      <c r="A19" s="4" t="inlineStr">
        <is>
          <t>研修機会の確保【別紙 第4 28】</t>
        </is>
      </c>
      <c r="B19" s="9" t="inlineStr">
        <is>
          <t>平24 厚令15 第38条第3項</t>
        </is>
      </c>
      <c r="C19" s="9" t="inlineStr">
        <is>
          <t>研修計画、研修実施記録</t>
        </is>
      </c>
      <c r="D19" s="31" t="n"/>
      <c r="E19" s="31" t="n"/>
      <c r="F19" s="45" t="n"/>
      <c r="G19" s="4" t="n"/>
    </row>
    <row r="20" ht="34" customHeight="1">
      <c r="A20" s="4" t="inlineStr">
        <is>
          <t>ハラスメント防止方針の明確化等【別紙 第4 28】</t>
        </is>
      </c>
      <c r="B20" s="9" t="inlineStr">
        <is>
          <t>平24 厚令15 第38条第4項</t>
        </is>
      </c>
      <c r="C20" s="9" t="inlineStr">
        <is>
          <t>就業環境が害されることを防止するための方針が分かる書類</t>
        </is>
      </c>
      <c r="D20" s="31" t="n"/>
      <c r="E20" s="31" t="n"/>
      <c r="F20" s="45" t="n"/>
      <c r="G20" s="4" t="n"/>
    </row>
    <row r="21">
      <c r="A21" s="5" t="inlineStr">
        <is>
          <t>準備完了率</t>
        </is>
      </c>
      <c r="B21" s="16" t="n"/>
      <c r="C21" s="13" t="n"/>
      <c r="D21" s="46">
        <f>IF(COUNTA(A6:A20)=0,"",COUNTIF(D6:D20,"○")/COUNTA(A6:A20))</f>
        <v/>
      </c>
      <c r="E21" s="21" t="n"/>
      <c r="F21" s="21" t="n"/>
      <c r="G21" s="21" t="n"/>
    </row>
    <row r="22"/>
    <row r="23">
      <c r="A23" s="40" t="inlineStr">
        <is>
          <t>■ 指摘されやすい点</t>
        </is>
      </c>
      <c r="B23" s="16" t="n"/>
      <c r="C23" s="16" t="n"/>
      <c r="D23" s="16" t="n"/>
      <c r="E23" s="16" t="n"/>
      <c r="F23" s="16" t="n"/>
      <c r="G23" s="13" t="n"/>
    </row>
    <row r="24" ht="42" customHeight="1">
      <c r="A24" s="5" t="inlineStr">
        <is>
          <t>1. 勤務形態一覧表と出勤簿・タイムカードが一致していない</t>
        </is>
      </c>
      <c r="C24" s="9" t="inlineStr">
        <is>
          <t>届出時に作成した勤務形態一覧表を更新せず、実際のシフトとずれたまま運用しているケース。確認文書に「勤務実績表」と「出勤簿（タイムカード）」の両方が挙がっているのは、この突合が行われるため。</t>
        </is>
      </c>
      <c r="D24" s="16" t="n"/>
      <c r="E24" s="16" t="n"/>
      <c r="F24" s="16" t="n"/>
      <c r="G24" s="13" t="n"/>
    </row>
    <row r="25" ht="42" customHeight="1">
      <c r="A25" s="5" t="inlineStr">
        <is>
          <t>2. 休憩の重なりで提供時間帯の一部が1人になっている</t>
        </is>
      </c>
      <c r="C25" s="9" t="inlineStr">
        <is>
          <t>週の勤務時間だけを見ると足りているのに、休憩時間帯に2人目が抜けている。解釈通知 第三1(1)① の「提供時間帯の2分の1ずつ専従する保育士は2人が必要」という考え方の裏返しで、時間帯を通じた在席で判定される。</t>
        </is>
      </c>
      <c r="D25" s="16" t="n"/>
      <c r="E25" s="16" t="n"/>
      <c r="F25" s="16" t="n"/>
      <c r="G25" s="13" t="n"/>
    </row>
    <row r="26" ht="42" customHeight="1">
      <c r="A26" s="5" t="inlineStr">
        <is>
          <t>3. 常勤換算の勤務延べ時間に、勤務表上位置付けのない時間を入れている</t>
        </is>
      </c>
      <c r="C26" s="9" t="inlineStr">
        <is>
          <t>算入できるのは、提供に従事する時間、又は提供のための準備等（待機を含む）として勤務表上明確に位置付けられている時間のみ。また従業者1人につき算入できる上限は常勤者の勤務すべき時間数で、超過勤務分は積み増せない（解釈通知 第二2(3)）。</t>
        </is>
      </c>
      <c r="D26" s="16" t="n"/>
      <c r="E26" s="16" t="n"/>
      <c r="F26" s="16" t="n"/>
      <c r="G26" s="13" t="n"/>
    </row>
    <row r="27" ht="42" customHeight="1">
      <c r="A27" s="5" t="inlineStr">
        <is>
          <t>4. 加算の対象職員を、基準の員数と二重に数えている</t>
        </is>
      </c>
      <c r="C27" s="9" t="inlineStr">
        <is>
          <t>児童指導員等加配加算・専門的支援体制加算は「給付費の算定に必要とする員数に加えて」配置した分が対象（留意事項通知 第二2(1)④・④の2）。</t>
        </is>
      </c>
      <c r="D27" s="16" t="n"/>
      <c r="E27" s="16" t="n"/>
      <c r="F27" s="16" t="n"/>
      <c r="G27" s="13" t="n"/>
    </row>
    <row r="28" ht="42" customHeight="1">
      <c r="A28" s="5" t="inlineStr">
        <is>
          <t>5. 児発管が直接支援に入り、その分を基準上の員数に算入している</t>
        </is>
      </c>
      <c r="C28" s="9" t="inlineStr">
        <is>
          <t>統合Q&amp;A 問12により算入不可。</t>
        </is>
      </c>
      <c r="D28" s="16" t="n"/>
      <c r="E28" s="16" t="n"/>
      <c r="F28" s="16" t="n"/>
      <c r="G28" s="13" t="n"/>
    </row>
    <row r="29" ht="42" customHeight="1">
      <c r="A29" s="5" t="inlineStr">
        <is>
          <t>6. 異なる職種を合算した場合に、高い方の報酬区分で届け出ている</t>
        </is>
      </c>
      <c r="C29" s="9" t="inlineStr">
        <is>
          <t>児童指導員等＋その他の従業者なら「その他の従業者」の区分、経験5年以上＋5年未満なら「5年未満」の区分で算定する（留意事項通知 第二2(1)④(四)）。</t>
        </is>
      </c>
      <c r="D29" s="16" t="n"/>
      <c r="E29" s="16" t="n"/>
      <c r="F29" s="16" t="n"/>
      <c r="G29" s="13" t="n"/>
    </row>
    <row r="30" ht="42" customHeight="1">
      <c r="A30" s="5" t="inlineStr">
        <is>
          <t>7. 利用実績が定員を恒常的に超えている</t>
        </is>
      </c>
      <c r="C30" s="9" t="inlineStr">
        <is>
          <t>定員超過利用減算にならない範囲でも、指定通所基準第39条の定員遵守義務には抵触する。統合Q&amp;A 問18は、欠席しがちな児童に継続支援が必要な場合等を「やむを得ない事情」の例として挙げつつ、恒常的に定員を超えている状態なら速やかに是正を図る必要があるとしている。</t>
        </is>
      </c>
      <c r="D30" s="16" t="n"/>
      <c r="E30" s="16" t="n"/>
      <c r="F30" s="16" t="n"/>
      <c r="G30" s="13" t="n"/>
    </row>
    <row r="31" ht="42" customHeight="1">
      <c r="A31" s="5" t="inlineStr">
        <is>
          <t>8. 医療的ケア児の看護職員が提供時間帯の一部にしか配置されていない</t>
        </is>
      </c>
      <c r="C31" s="9" t="inlineStr">
        <is>
          <t>配置看護職員数は、医療的ケア児に提供する時間帯を通じて配置した人員を1として数える。提供時間帯の2分の1のみ配置した日は0人。配置看護職員合計数が必要看護職員合計数未満となる場合は、配置看護職員数が必要看護職員数を最も下回っている日を算出から除外して再計算することができ、除外した日に利用した医療的ケア児についてのみ、医療的ケア区分に応じた基本報酬ではない基本報酬を算定する（月全体が算定不可になるわけではない）。ただし提供時間帯の全てにわたり看護職員が配置されなかった日は、その日の医療的ケア児について医療的ケア区分に応じた基本報酬を算定できない（留意事項通知 第二1(4の2)③）。</t>
        </is>
      </c>
      <c r="D31" s="16" t="n"/>
      <c r="E31" s="16" t="n"/>
      <c r="F31" s="16" t="n"/>
      <c r="G31" s="13" t="n"/>
    </row>
  </sheetData>
  <mergeCells count="13">
    <mergeCell ref="C29:G29"/>
    <mergeCell ref="C30:G30"/>
    <mergeCell ref="A1:G1"/>
    <mergeCell ref="C24:G24"/>
    <mergeCell ref="A3:G3"/>
    <mergeCell ref="C25:G25"/>
    <mergeCell ref="C28:G28"/>
    <mergeCell ref="C27:G27"/>
    <mergeCell ref="A2:G2"/>
    <mergeCell ref="A21:C21"/>
    <mergeCell ref="C31:G31"/>
    <mergeCell ref="C26:G26"/>
    <mergeCell ref="A23:G23"/>
  </mergeCells>
  <conditionalFormatting sqref="D6:D20">
    <cfRule type="expression" priority="1" dxfId="0">
      <formula>$D6=""</formula>
    </cfRule>
  </conditionalFormatting>
  <dataValidations count="1">
    <dataValidation sqref="D6:D20" showDropDown="0" showInputMessage="0" showErrorMessage="0" allowBlank="1" type="list">
      <formula1>"○,△,×"</formula1>
    </dataValidation>
  </dataValidations>
  <pageMargins left="0.4" right="0.4" top="0.5" bottom="0.5" header="0.5" footer="0.5"/>
  <pageSetup orientation="landscape" paperSize="9" fitToHeight="0" fitToWidth="1"/>
</worksheet>
</file>

<file path=xl/worksheets/sheet11.xml><?xml version="1.0" encoding="utf-8"?>
<worksheet xmlns="http://schemas.openxmlformats.org/spreadsheetml/2006/main">
  <sheetPr>
    <outlinePr summaryBelow="1" summaryRight="1"/>
    <pageSetUpPr fitToPage="1"/>
  </sheetPr>
  <dimension ref="A1:G38"/>
  <sheetViews>
    <sheetView workbookViewId="0">
      <selection activeCell="A1" sqref="A1"/>
    </sheetView>
  </sheetViews>
  <sheetFormatPr baseColWidth="8" defaultRowHeight="15"/>
  <cols>
    <col width="16" customWidth="1" min="1" max="1"/>
    <col width="46" customWidth="1" min="2" max="2"/>
    <col width="34" customWidth="1" min="3" max="3"/>
    <col width="26" customWidth="1" min="4" max="4"/>
    <col width="44" customWidth="1" min="5" max="5"/>
    <col width="14" customWidth="1" min="6" max="6"/>
    <col width="52" customWidth="1" min="7" max="7"/>
  </cols>
  <sheetData>
    <row r="1">
      <c r="A1" s="1" t="inlineStr">
        <is>
          <t>出典・改定履歴</t>
        </is>
      </c>
    </row>
    <row r="2">
      <c r="A2" s="2" t="inlineStr">
        <is>
          <t>最終確認日 2026-08-14</t>
        </is>
      </c>
    </row>
    <row r="3"/>
    <row r="4" ht="34" customHeight="1">
      <c r="A4" s="7" t="inlineStr">
        <is>
          <t>区分</t>
        </is>
      </c>
      <c r="B4" s="7" t="inlineStr">
        <is>
          <t>正式名称</t>
        </is>
      </c>
      <c r="C4" s="7" t="inlineStr">
        <is>
          <t>番号</t>
        </is>
      </c>
      <c r="D4" s="7" t="inlineStr">
        <is>
          <t>最終改正</t>
        </is>
      </c>
      <c r="E4" s="7" t="inlineStr">
        <is>
          <t>参照箇所</t>
        </is>
      </c>
      <c r="F4" s="7" t="inlineStr">
        <is>
          <t>確認日</t>
        </is>
      </c>
      <c r="G4" s="7" t="inlineStr">
        <is>
          <t>URL・ローカル参照</t>
        </is>
      </c>
    </row>
    <row r="5" ht="46" customHeight="1">
      <c r="A5" s="9" t="inlineStr">
        <is>
          <t>省令</t>
        </is>
      </c>
      <c r="B5" s="9" t="inlineStr">
        <is>
          <t>児童福祉法に基づく指定通所支援の事業等の人員、設備及び運営に関する基準</t>
        </is>
      </c>
      <c r="C5" s="9" t="inlineStr">
        <is>
          <t>平成24年厚生労働省令第15号</t>
        </is>
      </c>
      <c r="D5" s="9" t="inlineStr">
        <is>
          <t>—</t>
        </is>
      </c>
      <c r="E5" s="9" t="inlineStr">
        <is>
          <t>第5条・第6条・第7条・第8条・第11条・第38条・第39条・第66条・第69条・第80条</t>
        </is>
      </c>
      <c r="F5" s="9" t="inlineStr">
        <is>
          <t>2026-07-25</t>
        </is>
      </c>
      <c r="G5" s="9" t="inlineStr">
        <is>
          <t>https://laws.e-gov.go.jp/law/424M60000100015 ／ kidos/docs/billing-spec/official/R8-20260725-egov-designated-day-support-standards.xml</t>
        </is>
      </c>
    </row>
    <row r="6" ht="46" customHeight="1">
      <c r="A6" s="9" t="inlineStr">
        <is>
          <t>通知（解釈）</t>
        </is>
      </c>
      <c r="B6" s="9" t="inlineStr">
        <is>
          <t>「児童福祉法に基づく指定通所支援の事業等の人員、設備及び運営に関する基準について」</t>
        </is>
      </c>
      <c r="C6" s="9" t="inlineStr">
        <is>
          <t>平成24年3月30日 障発0330第12号</t>
        </is>
      </c>
      <c r="D6" s="9" t="inlineStr">
        <is>
          <t>令和6年3月29日 こ支障第94号（※令和7年以降の改正有無は未確認）</t>
        </is>
      </c>
      <c r="E6" s="9" t="inlineStr">
        <is>
          <t>第二2(1)〜(4)（常勤・常勤換算方法・勤務延べ時間数・専従）、第三1(1)①（提供時間帯を通じて／障害児の数）</t>
        </is>
      </c>
      <c r="F6" s="9" t="inlineStr">
        <is>
          <t>2024-03-29（改正差分PDFの日付。令和7年以降の改正有無は未確認）</t>
        </is>
      </c>
      <c r="G6" s="9" t="inlineStr">
        <is>
          <t>kidos/docs/billing-spec/official/R6-20240329-standards-interpretation-diff.pdf</t>
        </is>
      </c>
    </row>
    <row r="7" ht="46" customHeight="1">
      <c r="A7" s="9" t="inlineStr">
        <is>
          <t>告示（報酬）</t>
        </is>
      </c>
      <c r="B7" s="9" t="inlineStr">
        <is>
          <t>児童福祉法に基づく指定通所支援及び基準該当通所支援に要する費用の額の算定に関する基準</t>
        </is>
      </c>
      <c r="C7" s="9" t="inlineStr">
        <is>
          <t>平成24年厚生労働省告示第122号</t>
        </is>
      </c>
      <c r="D7" s="9" t="inlineStr">
        <is>
          <t>令和8年3月31日 こども家庭庁告示第5号</t>
        </is>
      </c>
      <c r="E7" s="9" t="inlineStr">
        <is>
          <t>第1の1の注8（児童指導員等加配加算）・注9（専門的支援体制加算）・注10（看護職員加配加算）</t>
        </is>
      </c>
      <c r="F7" s="9" t="inlineStr">
        <is>
          <t>2026-08-14</t>
        </is>
      </c>
      <c r="G7" s="9" t="inlineStr">
        <is>
          <t>https://www.cfa.go.jp/policies/shougaijishien/shisaku/hoshukaitei ／ R8-20260402-kokuji5.pdf</t>
        </is>
      </c>
    </row>
    <row r="8" ht="46" customHeight="1">
      <c r="A8" s="9" t="inlineStr">
        <is>
          <t>告示（基準）</t>
        </is>
      </c>
      <c r="B8" s="9" t="inlineStr">
        <is>
          <t>こども家庭庁長官が定める障害児の数の基準、従業者の員数の基準及び営業時間の時間数並びに所定単位数に乗じる割合</t>
        </is>
      </c>
      <c r="C8" s="9" t="inlineStr">
        <is>
          <t>平成24年厚生労働省告示第271号</t>
        </is>
      </c>
      <c r="D8" s="9" t="inlineStr">
        <is>
          <t>—</t>
        </is>
      </c>
      <c r="E8" s="9" t="inlineStr">
        <is>
          <t>定員超過利用減算・人員欠如減算の減額割合の根拠</t>
        </is>
      </c>
      <c r="F8" s="9" t="inlineStr">
        <is>
          <t>2026-08-14</t>
        </is>
      </c>
      <c r="G8" s="9" t="inlineStr">
        <is>
          <t>kidos/docs/billing-spec/official/H24-20120330-notice-271-original.pdf</t>
        </is>
      </c>
    </row>
    <row r="9" ht="46" customHeight="1">
      <c r="A9" s="9" t="inlineStr">
        <is>
          <t>通知（留意事項）</t>
        </is>
      </c>
      <c r="B9" s="9" t="inlineStr">
        <is>
          <t>「…費用の額の算定に関する基準等の制定に伴う実施上の留意事項について」</t>
        </is>
      </c>
      <c r="C9" s="9" t="inlineStr">
        <is>
          <t>平成24年3月30日 障発0330第16号</t>
        </is>
      </c>
      <c r="D9" s="9" t="inlineStr">
        <is>
          <t>令和8年3月31日 こ支障第88号</t>
        </is>
      </c>
      <c r="E9" s="9" t="inlineStr">
        <is>
          <t>第二1(4の2)医療的ケア児／第二1(5)定員超過利用減算／第二1(6)人員欠如減算／第二2(1)④児童指導員等加配加算・④の2専門的支援体制加算・④の3看護職員加配加算</t>
        </is>
      </c>
      <c r="F9" s="9" t="inlineStr">
        <is>
          <t>2026-08-14</t>
        </is>
      </c>
      <c r="G9" s="9" t="inlineStr">
        <is>
          <t>kidos/docs/billing-spec/official/R8-20260402-implementation-full.pdf</t>
        </is>
      </c>
    </row>
    <row r="10" ht="46" customHeight="1">
      <c r="A10" s="9" t="inlineStr">
        <is>
          <t>通知（一部改正）</t>
        </is>
      </c>
      <c r="B10" s="9" t="inlineStr">
        <is>
          <t>同通知の一部改正（新旧対照表）</t>
        </is>
      </c>
      <c r="C10" s="9" t="inlineStr">
        <is>
          <t>令和8年5月28日付け</t>
        </is>
      </c>
      <c r="D10" s="9" t="inlineStr">
        <is>
          <t>—</t>
        </is>
      </c>
      <c r="E10" s="9" t="inlineStr">
        <is>
          <t>第二1(6)④(五) やむを得ない事情における人員欠如の減算猶予【新設】</t>
        </is>
      </c>
      <c r="F10" s="9" t="inlineStr">
        <is>
          <t>2026-08-14</t>
        </is>
      </c>
      <c r="G10" s="9" t="inlineStr">
        <is>
          <t>kidos/docs/billing-spec/official/R8-20260528-implementation-diff-child.pdf</t>
        </is>
      </c>
    </row>
    <row r="11" ht="46" customHeight="1">
      <c r="A11" s="9" t="inlineStr">
        <is>
          <t>事務連絡Q&amp;A</t>
        </is>
      </c>
      <c r="B11" s="9" t="inlineStr">
        <is>
          <t>「「…実施上の留意事項について」の一部改正について」等の発出に伴うQ&amp;A</t>
        </is>
      </c>
      <c r="C11" s="9" t="inlineStr">
        <is>
          <t>令和8年5月28日 事務連絡</t>
        </is>
      </c>
      <c r="D11" s="9" t="inlineStr">
        <is>
          <t>—</t>
        </is>
      </c>
      <c r="E11" s="9" t="inlineStr">
        <is>
          <t>問1（突発的で想定が困難な事象）・問2（1年の起算）・問3（ホームページを有しない場合）</t>
        </is>
      </c>
      <c r="F11" s="9" t="inlineStr">
        <is>
          <t>2026-08-14</t>
        </is>
      </c>
      <c r="G11" s="9" t="inlineStr">
        <is>
          <t>kidos/docs/billing-spec/official/R8-20260528-staffing-shortage-qa.pdf</t>
        </is>
      </c>
    </row>
    <row r="12" ht="46" customHeight="1">
      <c r="A12" s="9" t="inlineStr">
        <is>
          <t>様式</t>
        </is>
      </c>
      <c r="B12" s="9" t="inlineStr">
        <is>
          <t>やむを得ない事情における人員欠如に関する特例的な取扱いに係る届出書添付書類（児童発達支援、放課後等デイサービス、みなし基準該当通所支援）</t>
        </is>
      </c>
      <c r="C12" s="9" t="inlineStr">
        <is>
          <t>別紙様式（シート名「障害児通所支援様式」）</t>
        </is>
      </c>
      <c r="D12" s="9" t="inlineStr">
        <is>
          <t>—</t>
        </is>
      </c>
      <c r="E12" s="9" t="inlineStr">
        <is>
          <t>1. 基本情報／2. 人員欠如の状況／3. 職員確保の取組</t>
        </is>
      </c>
      <c r="F12" s="9" t="inlineStr">
        <is>
          <t>2026-08-14</t>
        </is>
      </c>
      <c r="G12" s="9" t="inlineStr">
        <is>
          <t>kidos/docs/billing-spec/official/R8-20260528-staffing-shortage-form.xlsx</t>
        </is>
      </c>
    </row>
    <row r="13" ht="46" customHeight="1">
      <c r="A13" s="9" t="inlineStr">
        <is>
          <t>事務連絡Q&amp;A</t>
        </is>
      </c>
      <c r="B13" s="9" t="inlineStr">
        <is>
          <t>「障害福祉サービス等報酬（障害児支援）に関するQ&amp;A」</t>
        </is>
      </c>
      <c r="C13" s="9" t="inlineStr">
        <is>
          <t>令和6年5月17日 こども家庭庁支援局障害児支援課 事務連絡</t>
        </is>
      </c>
      <c r="D13" s="9" t="inlineStr">
        <is>
          <t>—</t>
        </is>
      </c>
      <c r="E13" s="9" t="inlineStr">
        <is>
          <t>問1・問4・問5・問12・問15・問16・問17・問18・問19・問23・問24・問25・問26・問27</t>
        </is>
      </c>
      <c r="F13" s="9" t="inlineStr">
        <is>
          <t>2026-08-14</t>
        </is>
      </c>
      <c r="G13" s="9" t="inlineStr">
        <is>
          <t>kidos/docs/billing-spec/official/R6-20240517-consolidated-qa.pdf</t>
        </is>
      </c>
    </row>
    <row r="14" ht="46" customHeight="1">
      <c r="A14" s="9" t="inlineStr">
        <is>
          <t>単位数表</t>
        </is>
      </c>
      <c r="B14" s="9" t="inlineStr">
        <is>
          <t>障害児通所支援サービスコード表 令和8年6月版</t>
        </is>
      </c>
      <c r="C14" s="9" t="inlineStr">
        <is>
          <t>—</t>
        </is>
      </c>
      <c r="D14" s="9" t="inlineStr">
        <is>
          <t>—</t>
        </is>
      </c>
      <c r="E14" s="9" t="inlineStr">
        <is>
          <t>25 児童発達支援（基本1・基本2）／27 放課後等デイサービス（基本1・基本2）。基本報酬・児童指導員等加配加算・専門的支援体制加算の単位数の出典</t>
        </is>
      </c>
      <c r="F14" s="9" t="inlineStr">
        <is>
          <t>2026-08-14</t>
        </is>
      </c>
      <c r="G14" s="9" t="inlineStr">
        <is>
          <t>kidos/docs/billing-spec/R8-06-unit-codes-3.xlsx</t>
        </is>
      </c>
    </row>
    <row r="15" ht="46" customHeight="1">
      <c r="A15" s="9" t="inlineStr">
        <is>
          <t>通知（指導監査）</t>
        </is>
      </c>
      <c r="B15" s="9" t="inlineStr">
        <is>
          <t>「指定障害児通所支援事業者等の指導監査について」</t>
        </is>
      </c>
      <c r="C15" s="9" t="inlineStr">
        <is>
          <t>平成26年3月28日 障発0328第4号</t>
        </is>
      </c>
      <c r="D15" s="9" t="inlineStr">
        <is>
          <t>令和7年3月31日 こ支障第90号・障発0331第31号</t>
        </is>
      </c>
      <c r="E15" s="9" t="inlineStr">
        <is>
          <t>別添1 指定障害児通所支援等事業者等指導指針 5(2)②ア・イ／別紙「主眼事項及び着眼点等（指定児童発達支援）」第2 人員に関する基準・第4 運営に関する基準 28 勤務体制の確保等</t>
        </is>
      </c>
      <c r="F15" s="9" t="inlineStr">
        <is>
          <t>2026-08-14</t>
        </is>
      </c>
      <c r="G15" s="9" t="inlineStr">
        <is>
          <t>kidos/docs/billing-spec/official/R7-20250331-designated-child-support-guidance-audit.pdf</t>
        </is>
      </c>
    </row>
    <row r="16">
      <c r="A16" s="9" t="inlineStr">
        <is>
          <t>事務連絡Q&amp;A</t>
        </is>
      </c>
      <c r="B16" s="9" t="inlineStr">
        <is>
          <t>「令和8年度障害福祉サービス等報酬改定等に関するQ&amp;A VOL.1」</t>
        </is>
      </c>
      <c r="C16" s="9" t="inlineStr">
        <is>
          <t>令和8年3月31日 事務連絡</t>
        </is>
      </c>
      <c r="D16" s="9" t="inlineStr">
        <is>
          <t>—</t>
        </is>
      </c>
      <c r="E16" s="9" t="inlineStr">
        <is>
          <t>問2・問5（応急的な報酬単価の対象＝令和8年6月1日以降に新規指定された就労継続支援B型・共同生活援助・児童発達支援・放課後等デイサービス）／問8（配慮措置）／問13（従たる事業所追加・単位追加・定員増加は対象外）</t>
        </is>
      </c>
      <c r="F16" s="9" t="inlineStr">
        <is>
          <t>2026-08-14</t>
        </is>
      </c>
      <c r="G16" s="9" t="inlineStr">
        <is>
          <t>kidos/docs/billing-spec/official/R8-20260401-qa-vol1.pdf</t>
        </is>
      </c>
    </row>
    <row r="17">
      <c r="A17" s="40" t="inlineStr">
        <is>
          <t>■ この配布物の改定履歴</t>
        </is>
      </c>
      <c r="B17" s="16" t="n"/>
      <c r="C17" s="16" t="n"/>
      <c r="D17" s="16" t="n"/>
      <c r="E17" s="16" t="n"/>
      <c r="F17" s="16" t="n"/>
      <c r="G17" s="13" t="n"/>
    </row>
    <row r="18" ht="34" customHeight="1">
      <c r="A18" s="7" t="inlineStr">
        <is>
          <t>版</t>
        </is>
      </c>
      <c r="B18" s="7" t="inlineStr">
        <is>
          <t>日付</t>
        </is>
      </c>
      <c r="C18" s="7" t="inlineStr">
        <is>
          <t>内容</t>
        </is>
      </c>
      <c r="D18" s="7" t="inlineStr"/>
      <c r="E18" s="7" t="inlineStr">
        <is>
          <t>確認した一次情報</t>
        </is>
      </c>
      <c r="F18" s="7" t="inlineStr"/>
      <c r="G18" s="7" t="inlineStr"/>
    </row>
    <row r="19" ht="60" customHeight="1">
      <c r="A19" s="14" t="inlineStr">
        <is>
          <t>1.0</t>
        </is>
      </c>
      <c r="B19" s="14" t="inlineStr">
        <is>
          <t>2026-08-14</t>
        </is>
      </c>
      <c r="C19" s="4" t="inlineStr">
        <is>
          <t>初版</t>
        </is>
      </c>
      <c r="D19" s="23" t="n"/>
      <c r="E19" s="9" t="inlineStr">
        <is>
          <t>上表のとおり（指定通所基準 e-Gov 2026-07-25時点の条文／解釈通知 令和6年3月29日改正時点（令和7年以降の改正有無は未確認）／留意事項通知 令和8年3月31日改正＋令和8年5月28日一部改正／統合Q&amp;A 令和6年5月17日／令和8年5月28日事務連絡Q&amp;A／令和8年度報酬改定Q&amp;A VOL.1 令和8年3月31日／告示122号・こども家庭庁告示第5号／サービスコード表 令和8年6月版／指導監査通知 令和7年3月31日改正）</t>
        </is>
      </c>
      <c r="F19" s="16" t="n"/>
      <c r="G19" s="13" t="n"/>
    </row>
    <row r="20"/>
    <row r="21">
      <c r="A21" s="40" t="inlineStr">
        <is>
          <t>■ 事業所側の確認記録欄（記入してください）</t>
        </is>
      </c>
      <c r="B21" s="16" t="n"/>
      <c r="C21" s="16" t="n"/>
      <c r="D21" s="16" t="n"/>
      <c r="E21" s="16" t="n"/>
      <c r="F21" s="16" t="n"/>
      <c r="G21" s="13" t="n"/>
    </row>
    <row r="22"/>
    <row r="23" ht="26" customHeight="1">
      <c r="A23" s="5" t="inlineStr">
        <is>
          <t>確認日</t>
        </is>
      </c>
      <c r="B23" s="11" t="n"/>
      <c r="C23" s="16" t="n"/>
      <c r="D23" s="16" t="n"/>
      <c r="E23" s="16" t="n"/>
      <c r="F23" s="16" t="n"/>
      <c r="G23" s="13" t="n"/>
    </row>
    <row r="24" ht="26" customHeight="1">
      <c r="A24" s="5" t="inlineStr">
        <is>
          <t>確認者</t>
        </is>
      </c>
      <c r="B24" s="8" t="n"/>
      <c r="C24" s="16" t="n"/>
      <c r="D24" s="16" t="n"/>
      <c r="E24" s="16" t="n"/>
      <c r="F24" s="16" t="n"/>
      <c r="G24" s="13" t="n"/>
    </row>
    <row r="25" ht="26" customHeight="1">
      <c r="A25" s="5" t="inlineStr">
        <is>
          <t>確認した通知名と番号</t>
        </is>
      </c>
      <c r="B25" s="8" t="n"/>
      <c r="C25" s="16" t="n"/>
      <c r="D25" s="16" t="n"/>
      <c r="E25" s="16" t="n"/>
      <c r="F25" s="16" t="n"/>
      <c r="G25" s="13" t="n"/>
    </row>
    <row r="26" ht="26" customHeight="1">
      <c r="A26" s="5" t="inlineStr">
        <is>
          <t>自治体独自ルールの有無と内容</t>
        </is>
      </c>
      <c r="B26" s="8" t="n"/>
      <c r="C26" s="16" t="n"/>
      <c r="D26" s="16" t="n"/>
      <c r="E26" s="16" t="n"/>
      <c r="F26" s="16" t="n"/>
      <c r="G26" s="13" t="n"/>
    </row>
    <row r="27" ht="26" customHeight="1">
      <c r="A27" s="5" t="inlineStr">
        <is>
          <t>指定権者への照会事項と回答</t>
        </is>
      </c>
      <c r="B27" s="8" t="n"/>
      <c r="C27" s="16" t="n"/>
      <c r="D27" s="16" t="n"/>
      <c r="E27" s="16" t="n"/>
      <c r="F27" s="16" t="n"/>
      <c r="G27" s="13" t="n"/>
    </row>
    <row r="28" ht="26" customHeight="1">
      <c r="A28" s="5" t="inlineStr">
        <is>
          <t>次回確認予定日（自動：確認日の3か月後）</t>
        </is>
      </c>
      <c r="B28" s="12">
        <f>IF(B23="","",EDATE(B23,3))</f>
        <v/>
      </c>
      <c r="C28" s="16" t="n"/>
      <c r="D28" s="16" t="n"/>
      <c r="E28" s="16" t="n"/>
      <c r="F28" s="16" t="n"/>
      <c r="G28" s="13" t="n"/>
    </row>
    <row r="29"/>
    <row r="30">
      <c r="A30" s="40" t="inlineStr">
        <is>
          <t>■ 本資料で確認しきれていない点</t>
        </is>
      </c>
      <c r="B30" s="16" t="n"/>
      <c r="C30" s="16" t="n"/>
      <c r="D30" s="16" t="n"/>
      <c r="E30" s="16" t="n"/>
      <c r="F30" s="16" t="n"/>
      <c r="G30" s="13" t="n"/>
    </row>
    <row r="31" ht="40" customHeight="1">
      <c r="A31" s="17" t="inlineStr">
        <is>
          <t>様式の通し番号</t>
        </is>
      </c>
      <c r="B31" s="39" t="inlineStr">
        <is>
          <t>令和8年5月28日新設の減算猶予に係る別紙様式について、配布元ファイルのシート名は「障害児通所支援様式」であり、通し番号（様式39等）は本資料では確認できていません。提出時は指定権者の様式一覧で番号と最新版を確認してください。</t>
        </is>
      </c>
      <c r="C31" s="16" t="n"/>
      <c r="D31" s="16" t="n"/>
      <c r="E31" s="16" t="n"/>
      <c r="F31" s="16" t="n"/>
      <c r="G31" s="13" t="n"/>
    </row>
    <row r="32" ht="40" customHeight="1">
      <c r="A32" s="17" t="inlineStr">
        <is>
          <t>利用児童がいない時間帯の扱い</t>
        </is>
      </c>
      <c r="B32" s="39" t="inlineStr">
        <is>
          <t>利用児童が極端に少ない日・いない時間帯の人員配置の運用は指定権者により異なる例があります。自事業所の都道府県・指定都市等に確認してください。</t>
        </is>
      </c>
      <c r="C32" s="16" t="n"/>
      <c r="D32" s="16" t="n"/>
      <c r="E32" s="16" t="n"/>
      <c r="F32" s="16" t="n"/>
      <c r="G32" s="13" t="n"/>
    </row>
    <row r="33" ht="40" customHeight="1">
      <c r="A33" s="17" t="inlineStr">
        <is>
          <t>地域区分の1単位単価</t>
        </is>
      </c>
      <c r="B33" s="39" t="inlineStr">
        <is>
          <t>自治体・サービス種別ごとに異なるため入力欄としています。本資料では特定していません。</t>
        </is>
      </c>
      <c r="C33" s="16" t="n"/>
      <c r="D33" s="16" t="n"/>
      <c r="E33" s="16" t="n"/>
      <c r="F33" s="16" t="n"/>
      <c r="G33" s="13" t="n"/>
    </row>
    <row r="34" ht="40" customHeight="1">
      <c r="A34" s="17" t="inlineStr">
        <is>
          <t>児発センターの「おおむね」</t>
        </is>
      </c>
      <c r="B34" s="39" t="inlineStr">
        <is>
          <t>指定通所基準 第6条第1項第2号イは「おおむね障害児の数を4で除して得た数以上」と規定しており、「おおむね」の許容幅は条文上明確ではありません。センター型は指定権者に確認してください。</t>
        </is>
      </c>
      <c r="C34" s="16" t="n"/>
      <c r="D34" s="16" t="n"/>
      <c r="E34" s="16" t="n"/>
      <c r="F34" s="16" t="n"/>
      <c r="G34" s="13" t="n"/>
    </row>
    <row r="35" ht="40" customHeight="1">
      <c r="A35" s="17" t="inlineStr">
        <is>
          <t>重心型・多機能型の細部</t>
        </is>
      </c>
      <c r="B35" s="39" t="inlineStr">
        <is>
          <t>本シートの自動計算は標準型（センター以外・重症心身障害児以外）を前提としています。重心型・多機能型・児発センターは単位数構造と人員基準が異なるため、該当する場合は個別に確認してください。</t>
        </is>
      </c>
      <c r="C35" s="16" t="n"/>
      <c r="D35" s="16" t="n"/>
      <c r="E35" s="16" t="n"/>
      <c r="F35" s="16" t="n"/>
      <c r="G35" s="13" t="n"/>
    </row>
    <row r="36" ht="40" customHeight="1">
      <c r="A36" s="17" t="inlineStr">
        <is>
          <t>令和8年5月28日改正の適用時期</t>
        </is>
      </c>
      <c r="B36" s="39" t="inlineStr">
        <is>
          <t>改正通知の発出日は令和8年5月28日ですが、猶予特例の適用開始時期の細部については本資料では確認できていません。指定権者に確認してください。</t>
        </is>
      </c>
      <c r="C36" s="16" t="n"/>
      <c r="D36" s="16" t="n"/>
      <c r="E36" s="16" t="n"/>
      <c r="F36" s="16" t="n"/>
      <c r="G36" s="13" t="n"/>
    </row>
    <row r="37">
      <c r="A37" s="17" t="inlineStr">
        <is>
          <t>解釈通知の最終改正</t>
        </is>
      </c>
      <c r="B37" s="39" t="inlineStr">
        <is>
          <t>本資料が根拠に用いた R6-20240329-standards-interpretation-diff.pdf は令和6年3月29日改正の新旧対照表であり、その時点の最終改正がこ支障第94号であることを示すにとどまります。参照している指定通所基準は令和7年法律第29号（地域限定保育士等）を織り込んだ令和8年7月25日時点の条文であり、解釈通知が令和7年以降に改正されているかは本資料では確認できていません。</t>
        </is>
      </c>
      <c r="C37" s="16" t="n"/>
      <c r="D37" s="16" t="n"/>
      <c r="E37" s="16" t="n"/>
      <c r="F37" s="16" t="n"/>
      <c r="G37" s="13" t="n"/>
    </row>
    <row r="38">
      <c r="A38" s="17" t="inlineStr">
        <is>
          <t>1割の減少割合を測る期間</t>
        </is>
      </c>
      <c r="B38" s="39" t="inlineStr">
        <is>
          <t>留意事項通知 第二1(6)④(一) は「人員基準上必要とされる員数から1割を超えて減少した場合」としか定めておらず、減少割合を1日単位で測るのか月単位で測るのかは通知上明示されていません。本資料の05シート・08記入例は日単位の記録を残すためのものであり、減算の成否そのものを判定するものではありません。指定権者に確認してください。</t>
        </is>
      </c>
      <c r="C38" s="16" t="n"/>
      <c r="D38" s="16" t="n"/>
      <c r="E38" s="16" t="n"/>
      <c r="F38" s="16" t="n"/>
      <c r="G38" s="13" t="n"/>
    </row>
  </sheetData>
  <mergeCells count="20">
    <mergeCell ref="A17:G17"/>
    <mergeCell ref="E19:G19"/>
    <mergeCell ref="B23:G23"/>
    <mergeCell ref="B38:G38"/>
    <mergeCell ref="B34:G34"/>
    <mergeCell ref="B28:G28"/>
    <mergeCell ref="B37:G37"/>
    <mergeCell ref="A30:G30"/>
    <mergeCell ref="B33:G33"/>
    <mergeCell ref="B24:G24"/>
    <mergeCell ref="A1:G1"/>
    <mergeCell ref="B36:G36"/>
    <mergeCell ref="B32:G32"/>
    <mergeCell ref="B35:G35"/>
    <mergeCell ref="B26:G26"/>
    <mergeCell ref="B25:G25"/>
    <mergeCell ref="A21:G21"/>
    <mergeCell ref="B31:G31"/>
    <mergeCell ref="B27:G27"/>
    <mergeCell ref="A2:G2"/>
  </mergeCells>
  <pageMargins left="0.4" right="0.4" top="0.5" bottom="0.5" header="0.5" footer="0.5"/>
  <pageSetup orientation="landscape" paperSize="9" fitToHeight="0" fitToWidth="1"/>
</worksheet>
</file>

<file path=xl/worksheets/sheet2.xml><?xml version="1.0" encoding="utf-8"?>
<worksheet xmlns="http://schemas.openxmlformats.org/spreadsheetml/2006/main">
  <sheetPr>
    <outlinePr summaryBelow="1" summaryRight="1"/>
    <pageSetUpPr fitToPage="1"/>
  </sheetPr>
  <dimension ref="A1:C23"/>
  <sheetViews>
    <sheetView workbookViewId="0">
      <selection activeCell="A1" sqref="A1"/>
    </sheetView>
  </sheetViews>
  <sheetFormatPr baseColWidth="8" defaultRowHeight="15"/>
  <cols>
    <col width="38" customWidth="1" min="1" max="1"/>
    <col width="20" customWidth="1" min="2" max="2"/>
    <col width="62" customWidth="1" min="3" max="3"/>
  </cols>
  <sheetData>
    <row r="1">
      <c r="A1" s="1" t="inlineStr">
        <is>
          <t>様式1　事業所プロフィール（設定シート）</t>
        </is>
      </c>
    </row>
    <row r="2">
      <c r="A2" s="2" t="inlineStr">
        <is>
          <t>薄い黄色＝入力欄／灰色＝自動計算欄。他の全シートがこのシートを参照します。</t>
        </is>
      </c>
    </row>
    <row r="3"/>
    <row r="4" ht="34" customHeight="1">
      <c r="A4" s="7" t="inlineStr">
        <is>
          <t>項目名</t>
        </is>
      </c>
      <c r="B4" s="7" t="inlineStr">
        <is>
          <t>入力値</t>
        </is>
      </c>
      <c r="C4" s="7" t="inlineStr">
        <is>
          <t>備考・根拠</t>
        </is>
      </c>
    </row>
    <row r="5" ht="30" customHeight="1">
      <c r="A5" s="5" t="inlineStr">
        <is>
          <t>事業所名</t>
        </is>
      </c>
      <c r="B5" s="8" t="inlineStr"/>
      <c r="C5" s="9" t="inlineStr">
        <is>
          <t>記入例：放課後等デイサービス 〇〇（架空）</t>
        </is>
      </c>
    </row>
    <row r="6" ht="30" customHeight="1">
      <c r="A6" s="5" t="inlineStr">
        <is>
          <t>事業所番号</t>
        </is>
      </c>
      <c r="B6" s="8" t="inlineStr"/>
      <c r="C6" s="9" t="inlineStr">
        <is>
          <t>10桁。記入例は 0000000000（架空。実在の番号として割り当てられない値）</t>
        </is>
      </c>
    </row>
    <row r="7" ht="30" customHeight="1">
      <c r="A7" s="5" t="inlineStr">
        <is>
          <t>利用定員（人）</t>
        </is>
      </c>
      <c r="B7" s="8" t="inlineStr"/>
      <c r="C7" s="9" t="inlineStr">
        <is>
          <t>指定通所基準 第11条（児発）／第69条（放デイ）：10人以上。主として重症心身障害児を通わせる場合は5人以上とすることができる</t>
        </is>
      </c>
    </row>
    <row r="8" ht="30" customHeight="1">
      <c r="A8" s="5" t="inlineStr">
        <is>
          <t>サービス提供単位の数</t>
        </is>
      </c>
      <c r="B8" s="8" t="inlineStr"/>
      <c r="C8" s="9" t="inlineStr">
        <is>
          <t>指定通所基準 第5条第5項／第66条第5項：同時に1人又は複数の障害児に対して一体的に行われるもの</t>
        </is>
      </c>
    </row>
    <row r="9" ht="30" customHeight="1">
      <c r="A9" s="5" t="inlineStr">
        <is>
          <t>常勤者の週所定労働時間（h）</t>
        </is>
      </c>
      <c r="B9" s="8" t="inlineStr"/>
      <c r="C9" s="9" t="inlineStr">
        <is>
          <t>就業規則で定める常勤者の1週間の勤務すべき時間数。常勤換算の分母（B10）と、1人あたり算入時間の上限（03シート N列）に使う</t>
        </is>
      </c>
    </row>
    <row r="10" ht="30" customHeight="1">
      <c r="A10" s="5" t="inlineStr">
        <is>
          <t>常勤換算の分母（週・自動）</t>
        </is>
      </c>
      <c r="B10" s="10">
        <f>IF(B9="","",IF(B9&lt;32,32,B9))</f>
        <v/>
      </c>
      <c r="C10" s="9" t="inlineStr">
        <is>
          <t>解釈通知 第二2(2)：1週間に勤務すべき時間数が32時間を下回る場合は32時間を基本とする</t>
        </is>
      </c>
    </row>
    <row r="11" ht="30" customHeight="1">
      <c r="A11" s="5" t="inlineStr">
        <is>
          <t>常勤者の月所定労働時間（h）</t>
        </is>
      </c>
      <c r="B11" s="8" t="inlineStr"/>
      <c r="C11" s="9" t="inlineStr">
        <is>
          <t>シフト設計の目安計算に使用</t>
        </is>
      </c>
    </row>
    <row r="12" ht="30" customHeight="1">
      <c r="A12" s="5" t="inlineStr">
        <is>
          <t>1単位の提供時間（h／日）</t>
        </is>
      </c>
      <c r="B12" s="8" t="inlineStr"/>
      <c r="C12" s="9" t="inlineStr">
        <is>
          <t>例：14:30〜17:30 なら 3</t>
        </is>
      </c>
    </row>
    <row r="13" ht="30" customHeight="1">
      <c r="A13" s="5" t="inlineStr">
        <is>
          <t>単位ごとの提供時間帯</t>
        </is>
      </c>
      <c r="B13" s="8" t="inlineStr"/>
      <c r="C13" s="9" t="inlineStr">
        <is>
          <t>例：14:30〜17:30</t>
        </is>
      </c>
    </row>
    <row r="14" ht="30" customHeight="1">
      <c r="A14" s="5" t="inlineStr">
        <is>
          <t>1か月の開所日数（日）</t>
        </is>
      </c>
      <c r="B14" s="8" t="inlineStr"/>
      <c r="C14" s="9" t="inlineStr">
        <is>
          <t>定員超過利用減算（過去3月）の計算に使用</t>
        </is>
      </c>
    </row>
    <row r="15" ht="30" customHeight="1">
      <c r="A15" s="5" t="inlineStr">
        <is>
          <t>地域区分の1単位単価（円）</t>
        </is>
      </c>
      <c r="B15" s="8" t="inlineStr"/>
      <c r="C15" s="9" t="inlineStr">
        <is>
          <t>自治体・サービス種別ごとに異なる。必ず自事業所の地域区分で確認すること</t>
        </is>
      </c>
    </row>
    <row r="16" ht="30" customHeight="1">
      <c r="A16" s="5" t="inlineStr">
        <is>
          <t>事業所類型</t>
        </is>
      </c>
      <c r="B16" s="8" t="inlineStr"/>
      <c r="C16" s="9" t="inlineStr">
        <is>
          <t>標準型／重心型／児童発達支援センター　のいずれか</t>
        </is>
      </c>
    </row>
    <row r="17" ht="30" customHeight="1">
      <c r="A17" s="5" t="inlineStr">
        <is>
          <t>定員区分（自動）</t>
        </is>
      </c>
      <c r="B17" s="10">
        <f>IF(B7="","",IF(B7&lt;=10,"10人以下",IF(B7&lt;=20,"11〜20人","21人以上")))</f>
        <v/>
      </c>
      <c r="C17" s="9" t="inlineStr">
        <is>
          <t>報酬の定員区分。基本報酬・加配加算・専門的支援体制加算の単位数を決める</t>
        </is>
      </c>
    </row>
    <row r="18" ht="30" customHeight="1">
      <c r="A18" s="5" t="inlineStr">
        <is>
          <t>1日の定員超過利用減算ライン（人・自動）</t>
        </is>
      </c>
      <c r="B18" s="10">
        <f>IF(B7="","",IF(B7&lt;=50,ROUNDUP(B7*1.5,0),B7+ROUNDUP((B7-50)*0.25,0)+25))</f>
        <v/>
      </c>
      <c r="C18" s="9" t="inlineStr">
        <is>
          <t>留意事項通知 第二1(5)④(一)：定員50人以下は定員×100分の150、51人以上は定員＋(定員−50)×25%＋25。この数を超える日に減算</t>
        </is>
      </c>
    </row>
    <row r="19" ht="30" customHeight="1">
      <c r="A19" s="5" t="inlineStr">
        <is>
          <t>過去3か月の延べ上限（人・自動）</t>
        </is>
      </c>
      <c r="B19" s="10">
        <f>IF(OR(B7="",B14=""),"",IF(B7&lt;=11,(B7+3)*B14*3,ROUNDUP(B7*B14*3*1.25,0)))</f>
        <v/>
      </c>
      <c r="C19" s="9" t="inlineStr">
        <is>
          <t>同 (二)：定員×開所日数×100分の125。ただし定員11人以下は(定員＋3)×開所日数。この数を超える月に減算</t>
        </is>
      </c>
    </row>
    <row r="20" ht="30" customHeight="1">
      <c r="A20" s="5" t="inlineStr">
        <is>
          <t>最終確認日（手入力）</t>
        </is>
      </c>
      <c r="B20" s="11" t="inlineStr"/>
      <c r="C20" s="9" t="inlineStr">
        <is>
          <t>TODAY()は使いません。実際に一次情報を確認した日を手で入れること</t>
        </is>
      </c>
    </row>
    <row r="21" ht="30" customHeight="1">
      <c r="A21" s="5" t="inlineStr">
        <is>
          <t>次回確認予定日（自動）</t>
        </is>
      </c>
      <c r="B21" s="12">
        <f>IF(B20="","",EDATE(B20,3))</f>
        <v/>
      </c>
      <c r="C21" s="9" t="inlineStr">
        <is>
          <t>最終確認日の3か月後</t>
        </is>
      </c>
    </row>
    <row r="22"/>
    <row r="23" ht="48" customHeight="1">
      <c r="A23" s="5" t="inlineStr">
        <is>
          <t>根拠一覧</t>
        </is>
      </c>
      <c r="B23" s="9" t="inlineStr">
        <is>
          <t>指定通所基準＝児童福祉法に基づく指定通所支援の事業等の人員、設備及び運営に関する基準（平成24年厚生労働省令第15号）／解釈通知＝平成24年3月30日 障発0330第12号（最終改正 令和6年3月29日 こ支障第94号）／留意事項通知＝平成24年3月30日 障発0330第16号（最終改正 令和8年3月31日 こ支障第88号、令和8年5月28日一部改正）</t>
        </is>
      </c>
      <c r="C23" s="13" t="n"/>
    </row>
  </sheetData>
  <mergeCells count="3">
    <mergeCell ref="A1:C1"/>
    <mergeCell ref="A2:C2"/>
    <mergeCell ref="B23:C23"/>
  </mergeCells>
  <pageMargins left="0.4" right="0.4" top="0.5" bottom="0.5" header="0.5" footer="0.5"/>
  <pageSetup orientation="portrait" paperSize="9" fitToHeight="0" fitToWidth="1"/>
</worksheet>
</file>

<file path=xl/worksheets/sheet3.xml><?xml version="1.0" encoding="utf-8"?>
<worksheet xmlns="http://schemas.openxmlformats.org/spreadsheetml/2006/main">
  <sheetPr>
    <outlinePr summaryBelow="1" summaryRight="1"/>
    <pageSetUpPr fitToPage="1"/>
  </sheetPr>
  <dimension ref="A1:F52"/>
  <sheetViews>
    <sheetView workbookViewId="0">
      <selection activeCell="A1" sqref="A1"/>
    </sheetView>
  </sheetViews>
  <sheetFormatPr baseColWidth="8" defaultRowHeight="15"/>
  <cols>
    <col width="13" customWidth="1" min="1" max="1"/>
    <col width="22" customWidth="1" min="2" max="2"/>
    <col width="26" customWidth="1" min="3" max="3"/>
    <col width="20" customWidth="1" min="4" max="4"/>
    <col width="24" customWidth="1" min="5" max="5"/>
    <col width="44" customWidth="1" min="6" max="6"/>
  </cols>
  <sheetData>
    <row r="1">
      <c r="A1" s="1" t="inlineStr">
        <is>
          <t>様式4　必要人員 早見表（参照専用）</t>
        </is>
      </c>
    </row>
    <row r="2">
      <c r="A2" s="2" t="inlineStr">
        <is>
          <t>「障害児の数」は利用定員ではなく実利用者の数（解釈通知 第三1(1)①）。単位ごとに、提供時間帯を通じて専ら提供に当たる者の合計数で判定する。C列は機能訓練担当職員等を第5条第3項／第66条第3項により合計数に算入した場合の最低数。算入しない場合はB列の人数の全員が児童指導員又は保育士でなければならない。</t>
        </is>
      </c>
    </row>
    <row r="3"/>
    <row r="4"/>
    <row r="5" ht="34" customHeight="1">
      <c r="A5" s="7" t="inlineStr">
        <is>
          <t>障害児の数</t>
        </is>
      </c>
      <c r="B5" s="7" t="inlineStr">
        <is>
          <t>必要な児童指導員又は保育士の数</t>
        </is>
      </c>
      <c r="C5" s="7" t="inlineStr">
        <is>
          <t>うち児童指導員又は保育士でなければならない最低数（機能訓練担当職員等を算入する場合）</t>
        </is>
      </c>
      <c r="D5" s="7" t="inlineStr">
        <is>
          <t>うち常勤でなければならない人数</t>
        </is>
      </c>
      <c r="E5" s="7" t="inlineStr">
        <is>
          <t>児童発達支援センターの場合の総数（参考）</t>
        </is>
      </c>
      <c r="F5" s="7" t="inlineStr">
        <is>
          <t>根拠条文</t>
        </is>
      </c>
    </row>
    <row r="6">
      <c r="A6" s="14" t="n">
        <v>1</v>
      </c>
      <c r="B6" s="15">
        <f>IF(A6&lt;=10,2,2+ROUNDUP((A6-10)/5,0))</f>
        <v/>
      </c>
      <c r="C6" s="15">
        <f>ROUNDUP(B6/2,0)</f>
        <v/>
      </c>
      <c r="D6" s="15" t="n">
        <v>1</v>
      </c>
      <c r="E6" s="15">
        <f>ROUNDUP(A6/4,0)</f>
        <v/>
      </c>
      <c r="F6" s="9" t="inlineStr">
        <is>
          <t>第5条第1項第1号イ・ロ／第66条第1項第1号イ・ロ</t>
        </is>
      </c>
    </row>
    <row r="7">
      <c r="A7" s="14" t="n">
        <v>2</v>
      </c>
      <c r="B7" s="15">
        <f>IF(A7&lt;=10,2,2+ROUNDUP((A7-10)/5,0))</f>
        <v/>
      </c>
      <c r="C7" s="15">
        <f>ROUNDUP(B7/2,0)</f>
        <v/>
      </c>
      <c r="D7" s="15" t="n">
        <v>1</v>
      </c>
      <c r="E7" s="15">
        <f>ROUNDUP(A7/4,0)</f>
        <v/>
      </c>
      <c r="F7" s="9" t="inlineStr">
        <is>
          <t>第5条第1項第1号イ・ロ／第66条第1項第1号イ・ロ</t>
        </is>
      </c>
    </row>
    <row r="8">
      <c r="A8" s="14" t="n">
        <v>3</v>
      </c>
      <c r="B8" s="15">
        <f>IF(A8&lt;=10,2,2+ROUNDUP((A8-10)/5,0))</f>
        <v/>
      </c>
      <c r="C8" s="15">
        <f>ROUNDUP(B8/2,0)</f>
        <v/>
      </c>
      <c r="D8" s="15" t="n">
        <v>1</v>
      </c>
      <c r="E8" s="15">
        <f>ROUNDUP(A8/4,0)</f>
        <v/>
      </c>
      <c r="F8" s="9" t="inlineStr">
        <is>
          <t>第5条第1項第1号イ・ロ／第66条第1項第1号イ・ロ</t>
        </is>
      </c>
    </row>
    <row r="9">
      <c r="A9" s="14" t="n">
        <v>4</v>
      </c>
      <c r="B9" s="15">
        <f>IF(A9&lt;=10,2,2+ROUNDUP((A9-10)/5,0))</f>
        <v/>
      </c>
      <c r="C9" s="15">
        <f>ROUNDUP(B9/2,0)</f>
        <v/>
      </c>
      <c r="D9" s="15" t="n">
        <v>1</v>
      </c>
      <c r="E9" s="15">
        <f>ROUNDUP(A9/4,0)</f>
        <v/>
      </c>
      <c r="F9" s="9" t="inlineStr">
        <is>
          <t>第5条第1項第1号イ・ロ／第66条第1項第1号イ・ロ</t>
        </is>
      </c>
    </row>
    <row r="10">
      <c r="A10" s="14" t="n">
        <v>5</v>
      </c>
      <c r="B10" s="15">
        <f>IF(A10&lt;=10,2,2+ROUNDUP((A10-10)/5,0))</f>
        <v/>
      </c>
      <c r="C10" s="15">
        <f>ROUNDUP(B10/2,0)</f>
        <v/>
      </c>
      <c r="D10" s="15" t="n">
        <v>1</v>
      </c>
      <c r="E10" s="15">
        <f>ROUNDUP(A10/4,0)</f>
        <v/>
      </c>
      <c r="F10" s="9" t="inlineStr">
        <is>
          <t>第5条第1項第1号イ・ロ／第66条第1項第1号イ・ロ</t>
        </is>
      </c>
    </row>
    <row r="11">
      <c r="A11" s="14" t="n">
        <v>6</v>
      </c>
      <c r="B11" s="15">
        <f>IF(A11&lt;=10,2,2+ROUNDUP((A11-10)/5,0))</f>
        <v/>
      </c>
      <c r="C11" s="15">
        <f>ROUNDUP(B11/2,0)</f>
        <v/>
      </c>
      <c r="D11" s="15" t="n">
        <v>1</v>
      </c>
      <c r="E11" s="15">
        <f>ROUNDUP(A11/4,0)</f>
        <v/>
      </c>
      <c r="F11" s="9" t="inlineStr">
        <is>
          <t>第5条第1項第1号イ・ロ／第66条第1項第1号イ・ロ</t>
        </is>
      </c>
    </row>
    <row r="12">
      <c r="A12" s="14" t="n">
        <v>7</v>
      </c>
      <c r="B12" s="15">
        <f>IF(A12&lt;=10,2,2+ROUNDUP((A12-10)/5,0))</f>
        <v/>
      </c>
      <c r="C12" s="15">
        <f>ROUNDUP(B12/2,0)</f>
        <v/>
      </c>
      <c r="D12" s="15" t="n">
        <v>1</v>
      </c>
      <c r="E12" s="15">
        <f>ROUNDUP(A12/4,0)</f>
        <v/>
      </c>
      <c r="F12" s="9" t="inlineStr">
        <is>
          <t>第5条第1項第1号イ・ロ／第66条第1項第1号イ・ロ</t>
        </is>
      </c>
    </row>
    <row r="13">
      <c r="A13" s="14" t="n">
        <v>8</v>
      </c>
      <c r="B13" s="15">
        <f>IF(A13&lt;=10,2,2+ROUNDUP((A13-10)/5,0))</f>
        <v/>
      </c>
      <c r="C13" s="15">
        <f>ROUNDUP(B13/2,0)</f>
        <v/>
      </c>
      <c r="D13" s="15" t="n">
        <v>1</v>
      </c>
      <c r="E13" s="15">
        <f>ROUNDUP(A13/4,0)</f>
        <v/>
      </c>
      <c r="F13" s="9" t="inlineStr">
        <is>
          <t>第5条第1項第1号イ・ロ／第66条第1項第1号イ・ロ</t>
        </is>
      </c>
    </row>
    <row r="14">
      <c r="A14" s="14" t="n">
        <v>9</v>
      </c>
      <c r="B14" s="15">
        <f>IF(A14&lt;=10,2,2+ROUNDUP((A14-10)/5,0))</f>
        <v/>
      </c>
      <c r="C14" s="15">
        <f>ROUNDUP(B14/2,0)</f>
        <v/>
      </c>
      <c r="D14" s="15" t="n">
        <v>1</v>
      </c>
      <c r="E14" s="15">
        <f>ROUNDUP(A14/4,0)</f>
        <v/>
      </c>
      <c r="F14" s="9" t="inlineStr">
        <is>
          <t>第5条第1項第1号イ・ロ／第66条第1項第1号イ・ロ</t>
        </is>
      </c>
    </row>
    <row r="15">
      <c r="A15" s="14" t="n">
        <v>10</v>
      </c>
      <c r="B15" s="15">
        <f>IF(A15&lt;=10,2,2+ROUNDUP((A15-10)/5,0))</f>
        <v/>
      </c>
      <c r="C15" s="15">
        <f>ROUNDUP(B15/2,0)</f>
        <v/>
      </c>
      <c r="D15" s="15" t="n">
        <v>1</v>
      </c>
      <c r="E15" s="15">
        <f>ROUNDUP(A15/4,0)</f>
        <v/>
      </c>
      <c r="F15" s="9" t="inlineStr">
        <is>
          <t>第5条第1項第1号イ・ロ／第66条第1項第1号イ・ロ</t>
        </is>
      </c>
    </row>
    <row r="16">
      <c r="A16" s="14" t="n">
        <v>11</v>
      </c>
      <c r="B16" s="15">
        <f>IF(A16&lt;=10,2,2+ROUNDUP((A16-10)/5,0))</f>
        <v/>
      </c>
      <c r="C16" s="15">
        <f>ROUNDUP(B16/2,0)</f>
        <v/>
      </c>
      <c r="D16" s="15" t="n">
        <v>1</v>
      </c>
      <c r="E16" s="15">
        <f>ROUNDUP(A16/4,0)</f>
        <v/>
      </c>
      <c r="F16" s="9" t="inlineStr">
        <is>
          <t>第5条第1項第1号イ・ロ／第66条第1項第1号イ・ロ</t>
        </is>
      </c>
    </row>
    <row r="17">
      <c r="A17" s="14" t="n">
        <v>12</v>
      </c>
      <c r="B17" s="15">
        <f>IF(A17&lt;=10,2,2+ROUNDUP((A17-10)/5,0))</f>
        <v/>
      </c>
      <c r="C17" s="15">
        <f>ROUNDUP(B17/2,0)</f>
        <v/>
      </c>
      <c r="D17" s="15" t="n">
        <v>1</v>
      </c>
      <c r="E17" s="15">
        <f>ROUNDUP(A17/4,0)</f>
        <v/>
      </c>
      <c r="F17" s="9" t="inlineStr">
        <is>
          <t>第5条第1項第1号イ・ロ／第66条第1項第1号イ・ロ</t>
        </is>
      </c>
    </row>
    <row r="18">
      <c r="A18" s="14" t="n">
        <v>13</v>
      </c>
      <c r="B18" s="15">
        <f>IF(A18&lt;=10,2,2+ROUNDUP((A18-10)/5,0))</f>
        <v/>
      </c>
      <c r="C18" s="15">
        <f>ROUNDUP(B18/2,0)</f>
        <v/>
      </c>
      <c r="D18" s="15" t="n">
        <v>1</v>
      </c>
      <c r="E18" s="15">
        <f>ROUNDUP(A18/4,0)</f>
        <v/>
      </c>
      <c r="F18" s="9" t="inlineStr">
        <is>
          <t>第5条第1項第1号イ・ロ／第66条第1項第1号イ・ロ</t>
        </is>
      </c>
    </row>
    <row r="19">
      <c r="A19" s="14" t="n">
        <v>14</v>
      </c>
      <c r="B19" s="15">
        <f>IF(A19&lt;=10,2,2+ROUNDUP((A19-10)/5,0))</f>
        <v/>
      </c>
      <c r="C19" s="15">
        <f>ROUNDUP(B19/2,0)</f>
        <v/>
      </c>
      <c r="D19" s="15" t="n">
        <v>1</v>
      </c>
      <c r="E19" s="15">
        <f>ROUNDUP(A19/4,0)</f>
        <v/>
      </c>
      <c r="F19" s="9" t="inlineStr">
        <is>
          <t>第5条第1項第1号イ・ロ／第66条第1項第1号イ・ロ</t>
        </is>
      </c>
    </row>
    <row r="20">
      <c r="A20" s="14" t="n">
        <v>15</v>
      </c>
      <c r="B20" s="15">
        <f>IF(A20&lt;=10,2,2+ROUNDUP((A20-10)/5,0))</f>
        <v/>
      </c>
      <c r="C20" s="15">
        <f>ROUNDUP(B20/2,0)</f>
        <v/>
      </c>
      <c r="D20" s="15" t="n">
        <v>1</v>
      </c>
      <c r="E20" s="15">
        <f>ROUNDUP(A20/4,0)</f>
        <v/>
      </c>
      <c r="F20" s="9" t="inlineStr">
        <is>
          <t>第5条第1項第1号イ・ロ／第66条第1項第1号イ・ロ</t>
        </is>
      </c>
    </row>
    <row r="21">
      <c r="A21" s="14" t="n">
        <v>16</v>
      </c>
      <c r="B21" s="15">
        <f>IF(A21&lt;=10,2,2+ROUNDUP((A21-10)/5,0))</f>
        <v/>
      </c>
      <c r="C21" s="15">
        <f>ROUNDUP(B21/2,0)</f>
        <v/>
      </c>
      <c r="D21" s="15" t="n">
        <v>1</v>
      </c>
      <c r="E21" s="15">
        <f>ROUNDUP(A21/4,0)</f>
        <v/>
      </c>
      <c r="F21" s="9" t="inlineStr">
        <is>
          <t>第5条第1項第1号イ・ロ／第66条第1項第1号イ・ロ</t>
        </is>
      </c>
    </row>
    <row r="22">
      <c r="A22" s="14" t="n">
        <v>17</v>
      </c>
      <c r="B22" s="15">
        <f>IF(A22&lt;=10,2,2+ROUNDUP((A22-10)/5,0))</f>
        <v/>
      </c>
      <c r="C22" s="15">
        <f>ROUNDUP(B22/2,0)</f>
        <v/>
      </c>
      <c r="D22" s="15" t="n">
        <v>1</v>
      </c>
      <c r="E22" s="15">
        <f>ROUNDUP(A22/4,0)</f>
        <v/>
      </c>
      <c r="F22" s="9" t="inlineStr">
        <is>
          <t>第5条第1項第1号イ・ロ／第66条第1項第1号イ・ロ</t>
        </is>
      </c>
    </row>
    <row r="23">
      <c r="A23" s="14" t="n">
        <v>18</v>
      </c>
      <c r="B23" s="15">
        <f>IF(A23&lt;=10,2,2+ROUNDUP((A23-10)/5,0))</f>
        <v/>
      </c>
      <c r="C23" s="15">
        <f>ROUNDUP(B23/2,0)</f>
        <v/>
      </c>
      <c r="D23" s="15" t="n">
        <v>1</v>
      </c>
      <c r="E23" s="15">
        <f>ROUNDUP(A23/4,0)</f>
        <v/>
      </c>
      <c r="F23" s="9" t="inlineStr">
        <is>
          <t>第5条第1項第1号イ・ロ／第66条第1項第1号イ・ロ</t>
        </is>
      </c>
    </row>
    <row r="24">
      <c r="A24" s="14" t="n">
        <v>19</v>
      </c>
      <c r="B24" s="15">
        <f>IF(A24&lt;=10,2,2+ROUNDUP((A24-10)/5,0))</f>
        <v/>
      </c>
      <c r="C24" s="15">
        <f>ROUNDUP(B24/2,0)</f>
        <v/>
      </c>
      <c r="D24" s="15" t="n">
        <v>1</v>
      </c>
      <c r="E24" s="15">
        <f>ROUNDUP(A24/4,0)</f>
        <v/>
      </c>
      <c r="F24" s="9" t="inlineStr">
        <is>
          <t>第5条第1項第1号イ・ロ／第66条第1項第1号イ・ロ</t>
        </is>
      </c>
    </row>
    <row r="25">
      <c r="A25" s="14" t="n">
        <v>20</v>
      </c>
      <c r="B25" s="15">
        <f>IF(A25&lt;=10,2,2+ROUNDUP((A25-10)/5,0))</f>
        <v/>
      </c>
      <c r="C25" s="15">
        <f>ROUNDUP(B25/2,0)</f>
        <v/>
      </c>
      <c r="D25" s="15" t="n">
        <v>1</v>
      </c>
      <c r="E25" s="15">
        <f>ROUNDUP(A25/4,0)</f>
        <v/>
      </c>
      <c r="F25" s="9" t="inlineStr">
        <is>
          <t>第5条第1項第1号イ・ロ／第66条第1項第1号イ・ロ</t>
        </is>
      </c>
    </row>
    <row r="26">
      <c r="A26" s="14" t="n">
        <v>21</v>
      </c>
      <c r="B26" s="15">
        <f>IF(A26&lt;=10,2,2+ROUNDUP((A26-10)/5,0))</f>
        <v/>
      </c>
      <c r="C26" s="15">
        <f>ROUNDUP(B26/2,0)</f>
        <v/>
      </c>
      <c r="D26" s="15" t="n">
        <v>1</v>
      </c>
      <c r="E26" s="15">
        <f>ROUNDUP(A26/4,0)</f>
        <v/>
      </c>
      <c r="F26" s="9" t="inlineStr">
        <is>
          <t>第5条第1項第1号イ・ロ／第66条第1項第1号イ・ロ</t>
        </is>
      </c>
    </row>
    <row r="27">
      <c r="A27" s="14" t="n">
        <v>22</v>
      </c>
      <c r="B27" s="15">
        <f>IF(A27&lt;=10,2,2+ROUNDUP((A27-10)/5,0))</f>
        <v/>
      </c>
      <c r="C27" s="15">
        <f>ROUNDUP(B27/2,0)</f>
        <v/>
      </c>
      <c r="D27" s="15" t="n">
        <v>1</v>
      </c>
      <c r="E27" s="15">
        <f>ROUNDUP(A27/4,0)</f>
        <v/>
      </c>
      <c r="F27" s="9" t="inlineStr">
        <is>
          <t>第5条第1項第1号イ・ロ／第66条第1項第1号イ・ロ</t>
        </is>
      </c>
    </row>
    <row r="28">
      <c r="A28" s="14" t="n">
        <v>23</v>
      </c>
      <c r="B28" s="15">
        <f>IF(A28&lt;=10,2,2+ROUNDUP((A28-10)/5,0))</f>
        <v/>
      </c>
      <c r="C28" s="15">
        <f>ROUNDUP(B28/2,0)</f>
        <v/>
      </c>
      <c r="D28" s="15" t="n">
        <v>1</v>
      </c>
      <c r="E28" s="15">
        <f>ROUNDUP(A28/4,0)</f>
        <v/>
      </c>
      <c r="F28" s="9" t="inlineStr">
        <is>
          <t>第5条第1項第1号イ・ロ／第66条第1項第1号イ・ロ</t>
        </is>
      </c>
    </row>
    <row r="29">
      <c r="A29" s="14" t="n">
        <v>24</v>
      </c>
      <c r="B29" s="15">
        <f>IF(A29&lt;=10,2,2+ROUNDUP((A29-10)/5,0))</f>
        <v/>
      </c>
      <c r="C29" s="15">
        <f>ROUNDUP(B29/2,0)</f>
        <v/>
      </c>
      <c r="D29" s="15" t="n">
        <v>1</v>
      </c>
      <c r="E29" s="15">
        <f>ROUNDUP(A29/4,0)</f>
        <v/>
      </c>
      <c r="F29" s="9" t="inlineStr">
        <is>
          <t>第5条第1項第1号イ・ロ／第66条第1項第1号イ・ロ</t>
        </is>
      </c>
    </row>
    <row r="30">
      <c r="A30" s="14" t="n">
        <v>25</v>
      </c>
      <c r="B30" s="15">
        <f>IF(A30&lt;=10,2,2+ROUNDUP((A30-10)/5,0))</f>
        <v/>
      </c>
      <c r="C30" s="15">
        <f>ROUNDUP(B30/2,0)</f>
        <v/>
      </c>
      <c r="D30" s="15" t="n">
        <v>1</v>
      </c>
      <c r="E30" s="15">
        <f>ROUNDUP(A30/4,0)</f>
        <v/>
      </c>
      <c r="F30" s="9" t="inlineStr">
        <is>
          <t>第5条第1項第1号イ・ロ／第66条第1項第1号イ・ロ</t>
        </is>
      </c>
    </row>
    <row r="31">
      <c r="A31" s="14" t="n">
        <v>26</v>
      </c>
      <c r="B31" s="15">
        <f>IF(A31&lt;=10,2,2+ROUNDUP((A31-10)/5,0))</f>
        <v/>
      </c>
      <c r="C31" s="15">
        <f>ROUNDUP(B31/2,0)</f>
        <v/>
      </c>
      <c r="D31" s="15" t="n">
        <v>1</v>
      </c>
      <c r="E31" s="15">
        <f>ROUNDUP(A31/4,0)</f>
        <v/>
      </c>
      <c r="F31" s="9" t="inlineStr">
        <is>
          <t>第5条第1項第1号イ・ロ／第66条第1項第1号イ・ロ</t>
        </is>
      </c>
    </row>
    <row r="32">
      <c r="A32" s="14" t="n">
        <v>27</v>
      </c>
      <c r="B32" s="15">
        <f>IF(A32&lt;=10,2,2+ROUNDUP((A32-10)/5,0))</f>
        <v/>
      </c>
      <c r="C32" s="15">
        <f>ROUNDUP(B32/2,0)</f>
        <v/>
      </c>
      <c r="D32" s="15" t="n">
        <v>1</v>
      </c>
      <c r="E32" s="15">
        <f>ROUNDUP(A32/4,0)</f>
        <v/>
      </c>
      <c r="F32" s="9" t="inlineStr">
        <is>
          <t>第5条第1項第1号イ・ロ／第66条第1項第1号イ・ロ</t>
        </is>
      </c>
    </row>
    <row r="33">
      <c r="A33" s="14" t="n">
        <v>28</v>
      </c>
      <c r="B33" s="15">
        <f>IF(A33&lt;=10,2,2+ROUNDUP((A33-10)/5,0))</f>
        <v/>
      </c>
      <c r="C33" s="15">
        <f>ROUNDUP(B33/2,0)</f>
        <v/>
      </c>
      <c r="D33" s="15" t="n">
        <v>1</v>
      </c>
      <c r="E33" s="15">
        <f>ROUNDUP(A33/4,0)</f>
        <v/>
      </c>
      <c r="F33" s="9" t="inlineStr">
        <is>
          <t>第5条第1項第1号イ・ロ／第66条第1項第1号イ・ロ</t>
        </is>
      </c>
    </row>
    <row r="34">
      <c r="A34" s="14" t="n">
        <v>29</v>
      </c>
      <c r="B34" s="15">
        <f>IF(A34&lt;=10,2,2+ROUNDUP((A34-10)/5,0))</f>
        <v/>
      </c>
      <c r="C34" s="15">
        <f>ROUNDUP(B34/2,0)</f>
        <v/>
      </c>
      <c r="D34" s="15" t="n">
        <v>1</v>
      </c>
      <c r="E34" s="15">
        <f>ROUNDUP(A34/4,0)</f>
        <v/>
      </c>
      <c r="F34" s="9" t="inlineStr">
        <is>
          <t>第5条第1項第1号イ・ロ／第66条第1項第1号イ・ロ</t>
        </is>
      </c>
    </row>
    <row r="35">
      <c r="A35" s="14" t="n">
        <v>30</v>
      </c>
      <c r="B35" s="15">
        <f>IF(A35&lt;=10,2,2+ROUNDUP((A35-10)/5,0))</f>
        <v/>
      </c>
      <c r="C35" s="15">
        <f>ROUNDUP(B35/2,0)</f>
        <v/>
      </c>
      <c r="D35" s="15" t="n">
        <v>1</v>
      </c>
      <c r="E35" s="15">
        <f>ROUNDUP(A35/4,0)</f>
        <v/>
      </c>
      <c r="F35" s="9" t="inlineStr">
        <is>
          <t>第5条第1項第1号イ・ロ／第66条第1項第1号イ・ロ</t>
        </is>
      </c>
    </row>
    <row r="36">
      <c r="A36" s="14" t="n">
        <v>31</v>
      </c>
      <c r="B36" s="15">
        <f>IF(A36&lt;=10,2,2+ROUNDUP((A36-10)/5,0))</f>
        <v/>
      </c>
      <c r="C36" s="15">
        <f>ROUNDUP(B36/2,0)</f>
        <v/>
      </c>
      <c r="D36" s="15" t="n">
        <v>1</v>
      </c>
      <c r="E36" s="15">
        <f>ROUNDUP(A36/4,0)</f>
        <v/>
      </c>
      <c r="F36" s="9" t="inlineStr">
        <is>
          <t>第5条第1項第1号イ・ロ／第66条第1項第1号イ・ロ</t>
        </is>
      </c>
    </row>
    <row r="37">
      <c r="A37" s="14" t="n">
        <v>32</v>
      </c>
      <c r="B37" s="15">
        <f>IF(A37&lt;=10,2,2+ROUNDUP((A37-10)/5,0))</f>
        <v/>
      </c>
      <c r="C37" s="15">
        <f>ROUNDUP(B37/2,0)</f>
        <v/>
      </c>
      <c r="D37" s="15" t="n">
        <v>1</v>
      </c>
      <c r="E37" s="15">
        <f>ROUNDUP(A37/4,0)</f>
        <v/>
      </c>
      <c r="F37" s="9" t="inlineStr">
        <is>
          <t>第5条第1項第1号イ・ロ／第66条第1項第1号イ・ロ</t>
        </is>
      </c>
    </row>
    <row r="38">
      <c r="A38" s="14" t="n">
        <v>33</v>
      </c>
      <c r="B38" s="15">
        <f>IF(A38&lt;=10,2,2+ROUNDUP((A38-10)/5,0))</f>
        <v/>
      </c>
      <c r="C38" s="15">
        <f>ROUNDUP(B38/2,0)</f>
        <v/>
      </c>
      <c r="D38" s="15" t="n">
        <v>1</v>
      </c>
      <c r="E38" s="15">
        <f>ROUNDUP(A38/4,0)</f>
        <v/>
      </c>
      <c r="F38" s="9" t="inlineStr">
        <is>
          <t>第5条第1項第1号イ・ロ／第66条第1項第1号イ・ロ</t>
        </is>
      </c>
    </row>
    <row r="39">
      <c r="A39" s="14" t="n">
        <v>34</v>
      </c>
      <c r="B39" s="15">
        <f>IF(A39&lt;=10,2,2+ROUNDUP((A39-10)/5,0))</f>
        <v/>
      </c>
      <c r="C39" s="15">
        <f>ROUNDUP(B39/2,0)</f>
        <v/>
      </c>
      <c r="D39" s="15" t="n">
        <v>1</v>
      </c>
      <c r="E39" s="15">
        <f>ROUNDUP(A39/4,0)</f>
        <v/>
      </c>
      <c r="F39" s="9" t="inlineStr">
        <is>
          <t>第5条第1項第1号イ・ロ／第66条第1項第1号イ・ロ</t>
        </is>
      </c>
    </row>
    <row r="40">
      <c r="A40" s="14" t="n">
        <v>35</v>
      </c>
      <c r="B40" s="15">
        <f>IF(A40&lt;=10,2,2+ROUNDUP((A40-10)/5,0))</f>
        <v/>
      </c>
      <c r="C40" s="15">
        <f>ROUNDUP(B40/2,0)</f>
        <v/>
      </c>
      <c r="D40" s="15" t="n">
        <v>1</v>
      </c>
      <c r="E40" s="15">
        <f>ROUNDUP(A40/4,0)</f>
        <v/>
      </c>
      <c r="F40" s="9" t="inlineStr">
        <is>
          <t>第5条第1項第1号イ・ロ／第66条第1項第1号イ・ロ</t>
        </is>
      </c>
    </row>
    <row r="41">
      <c r="A41" s="14" t="n">
        <v>36</v>
      </c>
      <c r="B41" s="15">
        <f>IF(A41&lt;=10,2,2+ROUNDUP((A41-10)/5,0))</f>
        <v/>
      </c>
      <c r="C41" s="15">
        <f>ROUNDUP(B41/2,0)</f>
        <v/>
      </c>
      <c r="D41" s="15" t="n">
        <v>1</v>
      </c>
      <c r="E41" s="15">
        <f>ROUNDUP(A41/4,0)</f>
        <v/>
      </c>
      <c r="F41" s="9" t="inlineStr">
        <is>
          <t>第5条第1項第1号イ・ロ／第66条第1項第1号イ・ロ</t>
        </is>
      </c>
    </row>
    <row r="42">
      <c r="A42" s="14" t="n">
        <v>37</v>
      </c>
      <c r="B42" s="15">
        <f>IF(A42&lt;=10,2,2+ROUNDUP((A42-10)/5,0))</f>
        <v/>
      </c>
      <c r="C42" s="15">
        <f>ROUNDUP(B42/2,0)</f>
        <v/>
      </c>
      <c r="D42" s="15" t="n">
        <v>1</v>
      </c>
      <c r="E42" s="15">
        <f>ROUNDUP(A42/4,0)</f>
        <v/>
      </c>
      <c r="F42" s="9" t="inlineStr">
        <is>
          <t>第5条第1項第1号イ・ロ／第66条第1項第1号イ・ロ</t>
        </is>
      </c>
    </row>
    <row r="43">
      <c r="A43" s="14" t="n">
        <v>38</v>
      </c>
      <c r="B43" s="15">
        <f>IF(A43&lt;=10,2,2+ROUNDUP((A43-10)/5,0))</f>
        <v/>
      </c>
      <c r="C43" s="15">
        <f>ROUNDUP(B43/2,0)</f>
        <v/>
      </c>
      <c r="D43" s="15" t="n">
        <v>1</v>
      </c>
      <c r="E43" s="15">
        <f>ROUNDUP(A43/4,0)</f>
        <v/>
      </c>
      <c r="F43" s="9" t="inlineStr">
        <is>
          <t>第5条第1項第1号イ・ロ／第66条第1項第1号イ・ロ</t>
        </is>
      </c>
    </row>
    <row r="44">
      <c r="A44" s="14" t="n">
        <v>39</v>
      </c>
      <c r="B44" s="15">
        <f>IF(A44&lt;=10,2,2+ROUNDUP((A44-10)/5,0))</f>
        <v/>
      </c>
      <c r="C44" s="15">
        <f>ROUNDUP(B44/2,0)</f>
        <v/>
      </c>
      <c r="D44" s="15" t="n">
        <v>1</v>
      </c>
      <c r="E44" s="15">
        <f>ROUNDUP(A44/4,0)</f>
        <v/>
      </c>
      <c r="F44" s="9" t="inlineStr">
        <is>
          <t>第5条第1項第1号イ・ロ／第66条第1項第1号イ・ロ</t>
        </is>
      </c>
    </row>
    <row r="45">
      <c r="A45" s="14" t="n">
        <v>40</v>
      </c>
      <c r="B45" s="15">
        <f>IF(A45&lt;=10,2,2+ROUNDUP((A45-10)/5,0))</f>
        <v/>
      </c>
      <c r="C45" s="15">
        <f>ROUNDUP(B45/2,0)</f>
        <v/>
      </c>
      <c r="D45" s="15" t="n">
        <v>1</v>
      </c>
      <c r="E45" s="15">
        <f>ROUNDUP(A45/4,0)</f>
        <v/>
      </c>
      <c r="F45" s="9" t="inlineStr">
        <is>
          <t>第5条第1項第1号イ・ロ／第66条第1項第1号イ・ロ</t>
        </is>
      </c>
    </row>
    <row r="46"/>
    <row r="47" ht="40" customHeight="1">
      <c r="A47" s="5" t="inlineStr">
        <is>
          <t>B列（必要数）</t>
        </is>
      </c>
      <c r="B47" s="9" t="inlineStr">
        <is>
          <t>指定通所基準 第5条第1項第1号／第66条第1項第1号。イ 障害児の数が10までのもの＝2以上、ロ 10を超えるもの＝2に、10を超えて5又はその端数を増すごとに1を加えて得た数以上。</t>
        </is>
      </c>
      <c r="C47" s="16" t="n"/>
      <c r="D47" s="16" t="n"/>
      <c r="E47" s="16" t="n"/>
      <c r="F47" s="13" t="n"/>
    </row>
    <row r="48" ht="40" customHeight="1">
      <c r="A48" s="5" t="inlineStr">
        <is>
          <t>C列（半数以上要件）</t>
        </is>
      </c>
      <c r="B48" s="9" t="inlineStr">
        <is>
          <t>指定通所基準 第5条第7項／第66条第7項。この「半数以上」は、第3項により機能訓練担当職員・看護職員を合計数に算入した場合にのみ働く規定。算入していない場合は、第1項第1号が求める合計数（B列）の全員が児童指導員又は保育士でなければならない。</t>
        </is>
      </c>
      <c r="C48" s="16" t="n"/>
      <c r="D48" s="16" t="n"/>
      <c r="E48" s="16" t="n"/>
      <c r="F48" s="13" t="n"/>
    </row>
    <row r="49" ht="40" customHeight="1">
      <c r="A49" s="5" t="inlineStr">
        <is>
          <t>D列（常勤要件）</t>
        </is>
      </c>
      <c r="B49" s="9" t="inlineStr">
        <is>
          <t>指定通所基準 第5条第6項／第66条第6項。児童指導員又は保育士のうち1人以上は常勤。ただし利用定員の合計が20人未満の多機能型事業所（本府令に規定する事業のみを行うものを除く）は第80条第2項の特例あり。</t>
        </is>
      </c>
      <c r="C49" s="16" t="n"/>
      <c r="D49" s="16" t="n"/>
      <c r="E49" s="16" t="n"/>
      <c r="F49" s="13" t="n"/>
    </row>
    <row r="50" ht="40" customHeight="1">
      <c r="A50" s="5" t="inlineStr">
        <is>
          <t>E列（センター参考）</t>
        </is>
      </c>
      <c r="B50" s="9" t="inlineStr">
        <is>
          <t>指定通所基準 第6条第1項第2号イ「児童指導員及び保育士の総数　指定児童発達支援の単位ごとに、通じておおむね障害児の数を4で除して得た数以上」。条文に「おおむね」の文言があるため参考値。かつ児童指導員1以上・保育士1以上が別途必要。</t>
        </is>
      </c>
      <c r="C50" s="16" t="n"/>
      <c r="D50" s="16" t="n"/>
      <c r="E50" s="16" t="n"/>
      <c r="F50" s="13" t="n"/>
    </row>
    <row r="51" ht="40" customHeight="1">
      <c r="A51" s="5" t="inlineStr">
        <is>
          <t>重心型（別表）</t>
        </is>
      </c>
      <c r="B51" s="9" t="inlineStr">
        <is>
          <t>指定通所基準 第5条第4項／第66条第4項。嘱託医1以上／看護職員1以上／児童指導員又は保育士1以上／機能訓練担当職員1以上／児童発達支援管理責任者1以上。機能訓練を行わない時間帯は機能訓練担当職員を置かないことができる。利用定員は5人以上とすることができる（第11条ただし書／第69条ただし書）。</t>
        </is>
      </c>
      <c r="C51" s="16" t="n"/>
      <c r="D51" s="16" t="n"/>
      <c r="E51" s="16" t="n"/>
      <c r="F51" s="13" t="n"/>
    </row>
    <row r="52" ht="40" customHeight="1">
      <c r="A52" s="5" t="inlineStr">
        <is>
          <t>常勤者が不在の日</t>
        </is>
      </c>
      <c r="B52" s="9" t="inlineStr">
        <is>
          <t>常勤職員がサービス提供時間帯を通じて提供に当たることまでは定められていない。有給等で不在の日でも、代わりに常勤者を置く必要はないが、提供時間帯を通じて2名以上は必要（統合Q&amp;A 問4）。</t>
        </is>
      </c>
      <c r="C52" s="16" t="n"/>
      <c r="D52" s="16" t="n"/>
      <c r="E52" s="16" t="n"/>
      <c r="F52" s="13" t="n"/>
    </row>
  </sheetData>
  <mergeCells count="8">
    <mergeCell ref="A2:F2"/>
    <mergeCell ref="B47:F47"/>
    <mergeCell ref="B48:F48"/>
    <mergeCell ref="A1:F1"/>
    <mergeCell ref="B51:F51"/>
    <mergeCell ref="B50:F50"/>
    <mergeCell ref="B52:F52"/>
    <mergeCell ref="B49:F49"/>
  </mergeCells>
  <conditionalFormatting sqref="A6:F45">
    <cfRule type="expression" priority="1" dxfId="0">
      <formula>AND($A6&lt;&gt;"",ISNUMBER('04_想定利用者数'!$B$9),$A6=ROUNDUP('04_想定利用者数'!$B$9,0))</formula>
    </cfRule>
  </conditionalFormatting>
  <pageMargins left="0.4" right="0.4" top="0.5" bottom="0.5" header="0.5" footer="0.5"/>
  <pageSetup orientation="portrait" paperSize="9" fitToHeight="0" fitToWidth="1"/>
</worksheet>
</file>

<file path=xl/worksheets/sheet4.xml><?xml version="1.0" encoding="utf-8"?>
<worksheet xmlns="http://schemas.openxmlformats.org/spreadsheetml/2006/main">
  <sheetPr>
    <outlinePr summaryBelow="1" summaryRight="1"/>
    <pageSetUpPr fitToPage="1"/>
  </sheetPr>
  <dimension ref="A1:R47"/>
  <sheetViews>
    <sheetView workbookViewId="0">
      <selection activeCell="A1" sqref="A1"/>
    </sheetView>
  </sheetViews>
  <sheetFormatPr baseColWidth="8" defaultRowHeight="15"/>
  <cols>
    <col width="14" customWidth="1" min="1" max="1"/>
    <col width="22" customWidth="1" min="2" max="2"/>
    <col width="16" customWidth="1" min="3" max="3"/>
    <col width="12" customWidth="1" min="4" max="4"/>
    <col width="10" customWidth="1" min="5" max="5"/>
    <col width="6" customWidth="1" min="6" max="6"/>
    <col width="6" customWidth="1" min="7" max="7"/>
    <col width="6" customWidth="1" min="8" max="8"/>
    <col width="6" customWidth="1" min="9" max="9"/>
    <col width="6" customWidth="1" min="10" max="10"/>
    <col width="6" customWidth="1" min="11" max="11"/>
    <col width="6" customWidth="1" min="12" max="12"/>
    <col width="12" customWidth="1" min="13" max="13"/>
    <col width="12" customWidth="1" min="14" max="14"/>
    <col width="14" customWidth="1" min="15" max="15"/>
    <col width="11" customWidth="1" min="16" max="16"/>
    <col width="16" customWidth="1" min="17" max="17"/>
    <col width="30" customWidth="1" min="18" max="18"/>
  </cols>
  <sheetData>
    <row r="1">
      <c r="A1" s="1" t="inlineStr">
        <is>
          <t>様式2　常勤換算計算表</t>
        </is>
      </c>
    </row>
    <row r="2">
      <c r="A2" s="2" t="inlineStr">
        <is>
          <t>常勤換算 ＝ 勤務延べ時間数 ÷ 常勤の従業者が勤務すべき時間数（1週32時間を下回る場合は32時間）／解釈通知 第二2(2)</t>
        </is>
      </c>
    </row>
    <row r="3" ht="30" customHeight="1">
      <c r="A3" s="17" t="inlineStr">
        <is>
          <t>【重要】基準枠の常勤換算合計は参考値です。人員基準の判定は「提供時間帯を通じた実人数」で行います（05_日々の配置チェック）。常勤換算合計が2.00でも、提供時間帯の一部が1人になっていれば基準を満たしません。</t>
        </is>
      </c>
      <c r="B3" s="16" t="n"/>
      <c r="C3" s="16" t="n"/>
      <c r="D3" s="16" t="n"/>
      <c r="E3" s="16" t="n"/>
      <c r="F3" s="16" t="n"/>
      <c r="G3" s="16" t="n"/>
      <c r="H3" s="16" t="n"/>
      <c r="I3" s="16" t="n"/>
      <c r="J3" s="16" t="n"/>
      <c r="K3" s="16" t="n"/>
      <c r="L3" s="16" t="n"/>
      <c r="M3" s="16" t="n"/>
      <c r="N3" s="16" t="n"/>
      <c r="O3" s="16" t="n"/>
      <c r="P3" s="16" t="n"/>
      <c r="Q3" s="16" t="n"/>
      <c r="R3" s="13" t="n"/>
    </row>
    <row r="4">
      <c r="A4" s="17">
        <f>IF('01_設定'!$B$9="","【注意】01_設定 B9（常勤者の週所定労働時間）が未入力です。先に01_設定を埋めてください。","")</f>
        <v/>
      </c>
      <c r="B4" s="16" t="n"/>
      <c r="C4" s="16" t="n"/>
      <c r="D4" s="16" t="n"/>
      <c r="E4" s="16" t="n"/>
      <c r="F4" s="16" t="n"/>
      <c r="G4" s="16" t="n"/>
      <c r="H4" s="16" t="n"/>
      <c r="I4" s="16" t="n"/>
      <c r="J4" s="16" t="n"/>
      <c r="K4" s="16" t="n"/>
      <c r="L4" s="16" t="n"/>
      <c r="M4" s="16" t="n"/>
      <c r="N4" s="16" t="n"/>
      <c r="O4" s="16" t="n"/>
      <c r="P4" s="16" t="n"/>
      <c r="Q4" s="16" t="n"/>
      <c r="R4" s="13" t="n"/>
    </row>
    <row r="5" ht="34" customHeight="1">
      <c r="A5" s="7" t="inlineStr">
        <is>
          <t>氏名</t>
        </is>
      </c>
      <c r="B5" s="7" t="inlineStr">
        <is>
          <t>職種</t>
        </is>
      </c>
      <c r="C5" s="7" t="inlineStr">
        <is>
          <t>保有資格</t>
        </is>
      </c>
      <c r="D5" s="7" t="inlineStr">
        <is>
          <t>雇用区分</t>
        </is>
      </c>
      <c r="E5" s="7" t="inlineStr">
        <is>
          <t>経験年数</t>
        </is>
      </c>
      <c r="F5" s="7" t="inlineStr">
        <is>
          <t>月</t>
        </is>
      </c>
      <c r="G5" s="7" t="inlineStr">
        <is>
          <t>火</t>
        </is>
      </c>
      <c r="H5" s="7" t="inlineStr">
        <is>
          <t>水</t>
        </is>
      </c>
      <c r="I5" s="7" t="inlineStr">
        <is>
          <t>木</t>
        </is>
      </c>
      <c r="J5" s="7" t="inlineStr">
        <is>
          <t>金</t>
        </is>
      </c>
      <c r="K5" s="7" t="inlineStr">
        <is>
          <t>土</t>
        </is>
      </c>
      <c r="L5" s="7" t="inlineStr">
        <is>
          <t>日</t>
        </is>
      </c>
      <c r="M5" s="7" t="inlineStr">
        <is>
          <t>週勤務延べ時間</t>
        </is>
      </c>
      <c r="N5" s="7" t="inlineStr">
        <is>
          <t>上限適用後</t>
        </is>
      </c>
      <c r="O5" s="7" t="inlineStr">
        <is>
          <t>短時間勤務措置該当</t>
        </is>
      </c>
      <c r="P5" s="7" t="inlineStr">
        <is>
          <t>常勤換算</t>
        </is>
      </c>
      <c r="Q5" s="7" t="inlineStr">
        <is>
          <t>用途区分</t>
        </is>
      </c>
      <c r="R5" s="7" t="inlineStr">
        <is>
          <t>備考</t>
        </is>
      </c>
    </row>
    <row r="6">
      <c r="A6" s="18" t="n"/>
      <c r="B6" s="18" t="n"/>
      <c r="C6" s="18" t="n"/>
      <c r="D6" s="18" t="n"/>
      <c r="E6" s="18" t="n"/>
      <c r="F6" s="18" t="n"/>
      <c r="G6" s="18" t="n"/>
      <c r="H6" s="18" t="n"/>
      <c r="I6" s="18" t="n"/>
      <c r="J6" s="18" t="n"/>
      <c r="K6" s="18" t="n"/>
      <c r="L6" s="18" t="n"/>
      <c r="M6" s="15">
        <f>IF(COUNT(F6:L6)=0,"",SUM(F6:L6))</f>
        <v/>
      </c>
      <c r="N6" s="15">
        <f>IF(M6="","",MIN(M6,'01_設定'!$B$9))</f>
        <v/>
      </c>
      <c r="O6" s="18" t="n"/>
      <c r="P6" s="19">
        <f>IF(OR(N6="",'01_設定'!$B$10=""),"",IF(AND(O6="該当",M6&gt;=30),1,ROUNDDOWN(N6/'01_設定'!$B$10,2)))</f>
        <v/>
      </c>
      <c r="Q6" s="18" t="n"/>
      <c r="R6" s="4" t="n"/>
    </row>
    <row r="7">
      <c r="A7" s="18" t="n"/>
      <c r="B7" s="18" t="n"/>
      <c r="C7" s="18" t="n"/>
      <c r="D7" s="18" t="n"/>
      <c r="E7" s="18" t="n"/>
      <c r="F7" s="18" t="n"/>
      <c r="G7" s="18" t="n"/>
      <c r="H7" s="18" t="n"/>
      <c r="I7" s="18" t="n"/>
      <c r="J7" s="18" t="n"/>
      <c r="K7" s="18" t="n"/>
      <c r="L7" s="18" t="n"/>
      <c r="M7" s="15">
        <f>IF(COUNT(F7:L7)=0,"",SUM(F7:L7))</f>
        <v/>
      </c>
      <c r="N7" s="15">
        <f>IF(M7="","",MIN(M7,'01_設定'!$B$9))</f>
        <v/>
      </c>
      <c r="O7" s="18" t="n"/>
      <c r="P7" s="19">
        <f>IF(OR(N7="",'01_設定'!$B$10=""),"",IF(AND(O7="該当",M7&gt;=30),1,ROUNDDOWN(N7/'01_設定'!$B$10,2)))</f>
        <v/>
      </c>
      <c r="Q7" s="18" t="n"/>
      <c r="R7" s="4" t="n"/>
    </row>
    <row r="8">
      <c r="A8" s="18" t="n"/>
      <c r="B8" s="18" t="n"/>
      <c r="C8" s="18" t="n"/>
      <c r="D8" s="18" t="n"/>
      <c r="E8" s="18" t="n"/>
      <c r="F8" s="18" t="n"/>
      <c r="G8" s="18" t="n"/>
      <c r="H8" s="18" t="n"/>
      <c r="I8" s="18" t="n"/>
      <c r="J8" s="18" t="n"/>
      <c r="K8" s="18" t="n"/>
      <c r="L8" s="18" t="n"/>
      <c r="M8" s="15">
        <f>IF(COUNT(F8:L8)=0,"",SUM(F8:L8))</f>
        <v/>
      </c>
      <c r="N8" s="15">
        <f>IF(M8="","",MIN(M8,'01_設定'!$B$9))</f>
        <v/>
      </c>
      <c r="O8" s="18" t="n"/>
      <c r="P8" s="19">
        <f>IF(OR(N8="",'01_設定'!$B$10=""),"",IF(AND(O8="該当",M8&gt;=30),1,ROUNDDOWN(N8/'01_設定'!$B$10,2)))</f>
        <v/>
      </c>
      <c r="Q8" s="18" t="n"/>
      <c r="R8" s="4" t="n"/>
    </row>
    <row r="9">
      <c r="A9" s="18" t="n"/>
      <c r="B9" s="18" t="n"/>
      <c r="C9" s="18" t="n"/>
      <c r="D9" s="18" t="n"/>
      <c r="E9" s="18" t="n"/>
      <c r="F9" s="18" t="n"/>
      <c r="G9" s="18" t="n"/>
      <c r="H9" s="18" t="n"/>
      <c r="I9" s="18" t="n"/>
      <c r="J9" s="18" t="n"/>
      <c r="K9" s="18" t="n"/>
      <c r="L9" s="18" t="n"/>
      <c r="M9" s="15">
        <f>IF(COUNT(F9:L9)=0,"",SUM(F9:L9))</f>
        <v/>
      </c>
      <c r="N9" s="15">
        <f>IF(M9="","",MIN(M9,'01_設定'!$B$9))</f>
        <v/>
      </c>
      <c r="O9" s="18" t="n"/>
      <c r="P9" s="19">
        <f>IF(OR(N9="",'01_設定'!$B$10=""),"",IF(AND(O9="該当",M9&gt;=30),1,ROUNDDOWN(N9/'01_設定'!$B$10,2)))</f>
        <v/>
      </c>
      <c r="Q9" s="18" t="n"/>
      <c r="R9" s="4" t="n"/>
    </row>
    <row r="10">
      <c r="A10" s="18" t="n"/>
      <c r="B10" s="18" t="n"/>
      <c r="C10" s="18" t="n"/>
      <c r="D10" s="18" t="n"/>
      <c r="E10" s="18" t="n"/>
      <c r="F10" s="18" t="n"/>
      <c r="G10" s="18" t="n"/>
      <c r="H10" s="18" t="n"/>
      <c r="I10" s="18" t="n"/>
      <c r="J10" s="18" t="n"/>
      <c r="K10" s="18" t="n"/>
      <c r="L10" s="18" t="n"/>
      <c r="M10" s="15">
        <f>IF(COUNT(F10:L10)=0,"",SUM(F10:L10))</f>
        <v/>
      </c>
      <c r="N10" s="15">
        <f>IF(M10="","",MIN(M10,'01_設定'!$B$9))</f>
        <v/>
      </c>
      <c r="O10" s="18" t="n"/>
      <c r="P10" s="19">
        <f>IF(OR(N10="",'01_設定'!$B$10=""),"",IF(AND(O10="該当",M10&gt;=30),1,ROUNDDOWN(N10/'01_設定'!$B$10,2)))</f>
        <v/>
      </c>
      <c r="Q10" s="18" t="n"/>
      <c r="R10" s="4" t="n"/>
    </row>
    <row r="11">
      <c r="A11" s="18" t="n"/>
      <c r="B11" s="18" t="n"/>
      <c r="C11" s="18" t="n"/>
      <c r="D11" s="18" t="n"/>
      <c r="E11" s="18" t="n"/>
      <c r="F11" s="18" t="n"/>
      <c r="G11" s="18" t="n"/>
      <c r="H11" s="18" t="n"/>
      <c r="I11" s="18" t="n"/>
      <c r="J11" s="18" t="n"/>
      <c r="K11" s="18" t="n"/>
      <c r="L11" s="18" t="n"/>
      <c r="M11" s="15">
        <f>IF(COUNT(F11:L11)=0,"",SUM(F11:L11))</f>
        <v/>
      </c>
      <c r="N11" s="15">
        <f>IF(M11="","",MIN(M11,'01_設定'!$B$9))</f>
        <v/>
      </c>
      <c r="O11" s="18" t="n"/>
      <c r="P11" s="19">
        <f>IF(OR(N11="",'01_設定'!$B$10=""),"",IF(AND(O11="該当",M11&gt;=30),1,ROUNDDOWN(N11/'01_設定'!$B$10,2)))</f>
        <v/>
      </c>
      <c r="Q11" s="18" t="n"/>
      <c r="R11" s="4" t="n"/>
    </row>
    <row r="12">
      <c r="A12" s="18" t="n"/>
      <c r="B12" s="18" t="n"/>
      <c r="C12" s="18" t="n"/>
      <c r="D12" s="18" t="n"/>
      <c r="E12" s="18" t="n"/>
      <c r="F12" s="18" t="n"/>
      <c r="G12" s="18" t="n"/>
      <c r="H12" s="18" t="n"/>
      <c r="I12" s="18" t="n"/>
      <c r="J12" s="18" t="n"/>
      <c r="K12" s="18" t="n"/>
      <c r="L12" s="18" t="n"/>
      <c r="M12" s="15">
        <f>IF(COUNT(F12:L12)=0,"",SUM(F12:L12))</f>
        <v/>
      </c>
      <c r="N12" s="15">
        <f>IF(M12="","",MIN(M12,'01_設定'!$B$9))</f>
        <v/>
      </c>
      <c r="O12" s="18" t="n"/>
      <c r="P12" s="19">
        <f>IF(OR(N12="",'01_設定'!$B$10=""),"",IF(AND(O12="該当",M12&gt;=30),1,ROUNDDOWN(N12/'01_設定'!$B$10,2)))</f>
        <v/>
      </c>
      <c r="Q12" s="18" t="n"/>
      <c r="R12" s="4" t="n"/>
    </row>
    <row r="13">
      <c r="A13" s="18" t="n"/>
      <c r="B13" s="18" t="n"/>
      <c r="C13" s="18" t="n"/>
      <c r="D13" s="18" t="n"/>
      <c r="E13" s="18" t="n"/>
      <c r="F13" s="18" t="n"/>
      <c r="G13" s="18" t="n"/>
      <c r="H13" s="18" t="n"/>
      <c r="I13" s="18" t="n"/>
      <c r="J13" s="18" t="n"/>
      <c r="K13" s="18" t="n"/>
      <c r="L13" s="18" t="n"/>
      <c r="M13" s="15">
        <f>IF(COUNT(F13:L13)=0,"",SUM(F13:L13))</f>
        <v/>
      </c>
      <c r="N13" s="15">
        <f>IF(M13="","",MIN(M13,'01_設定'!$B$9))</f>
        <v/>
      </c>
      <c r="O13" s="18" t="n"/>
      <c r="P13" s="19">
        <f>IF(OR(N13="",'01_設定'!$B$10=""),"",IF(AND(O13="該当",M13&gt;=30),1,ROUNDDOWN(N13/'01_設定'!$B$10,2)))</f>
        <v/>
      </c>
      <c r="Q13" s="18" t="n"/>
      <c r="R13" s="4" t="n"/>
    </row>
    <row r="14">
      <c r="A14" s="18" t="n"/>
      <c r="B14" s="18" t="n"/>
      <c r="C14" s="18" t="n"/>
      <c r="D14" s="18" t="n"/>
      <c r="E14" s="18" t="n"/>
      <c r="F14" s="18" t="n"/>
      <c r="G14" s="18" t="n"/>
      <c r="H14" s="18" t="n"/>
      <c r="I14" s="18" t="n"/>
      <c r="J14" s="18" t="n"/>
      <c r="K14" s="18" t="n"/>
      <c r="L14" s="18" t="n"/>
      <c r="M14" s="15">
        <f>IF(COUNT(F14:L14)=0,"",SUM(F14:L14))</f>
        <v/>
      </c>
      <c r="N14" s="15">
        <f>IF(M14="","",MIN(M14,'01_設定'!$B$9))</f>
        <v/>
      </c>
      <c r="O14" s="18" t="n"/>
      <c r="P14" s="19">
        <f>IF(OR(N14="",'01_設定'!$B$10=""),"",IF(AND(O14="該当",M14&gt;=30),1,ROUNDDOWN(N14/'01_設定'!$B$10,2)))</f>
        <v/>
      </c>
      <c r="Q14" s="18" t="n"/>
      <c r="R14" s="4" t="n"/>
    </row>
    <row r="15">
      <c r="A15" s="18" t="n"/>
      <c r="B15" s="18" t="n"/>
      <c r="C15" s="18" t="n"/>
      <c r="D15" s="18" t="n"/>
      <c r="E15" s="18" t="n"/>
      <c r="F15" s="18" t="n"/>
      <c r="G15" s="18" t="n"/>
      <c r="H15" s="18" t="n"/>
      <c r="I15" s="18" t="n"/>
      <c r="J15" s="18" t="n"/>
      <c r="K15" s="18" t="n"/>
      <c r="L15" s="18" t="n"/>
      <c r="M15" s="15">
        <f>IF(COUNT(F15:L15)=0,"",SUM(F15:L15))</f>
        <v/>
      </c>
      <c r="N15" s="15">
        <f>IF(M15="","",MIN(M15,'01_設定'!$B$9))</f>
        <v/>
      </c>
      <c r="O15" s="18" t="n"/>
      <c r="P15" s="19">
        <f>IF(OR(N15="",'01_設定'!$B$10=""),"",IF(AND(O15="該当",M15&gt;=30),1,ROUNDDOWN(N15/'01_設定'!$B$10,2)))</f>
        <v/>
      </c>
      <c r="Q15" s="18" t="n"/>
      <c r="R15" s="4" t="n"/>
    </row>
    <row r="16">
      <c r="A16" s="18" t="n"/>
      <c r="B16" s="18" t="n"/>
      <c r="C16" s="18" t="n"/>
      <c r="D16" s="18" t="n"/>
      <c r="E16" s="18" t="n"/>
      <c r="F16" s="18" t="n"/>
      <c r="G16" s="18" t="n"/>
      <c r="H16" s="18" t="n"/>
      <c r="I16" s="18" t="n"/>
      <c r="J16" s="18" t="n"/>
      <c r="K16" s="18" t="n"/>
      <c r="L16" s="18" t="n"/>
      <c r="M16" s="15">
        <f>IF(COUNT(F16:L16)=0,"",SUM(F16:L16))</f>
        <v/>
      </c>
      <c r="N16" s="15">
        <f>IF(M16="","",MIN(M16,'01_設定'!$B$9))</f>
        <v/>
      </c>
      <c r="O16" s="18" t="n"/>
      <c r="P16" s="19">
        <f>IF(OR(N16="",'01_設定'!$B$10=""),"",IF(AND(O16="該当",M16&gt;=30),1,ROUNDDOWN(N16/'01_設定'!$B$10,2)))</f>
        <v/>
      </c>
      <c r="Q16" s="18" t="n"/>
      <c r="R16" s="4" t="n"/>
    </row>
    <row r="17">
      <c r="A17" s="18" t="n"/>
      <c r="B17" s="18" t="n"/>
      <c r="C17" s="18" t="n"/>
      <c r="D17" s="18" t="n"/>
      <c r="E17" s="18" t="n"/>
      <c r="F17" s="18" t="n"/>
      <c r="G17" s="18" t="n"/>
      <c r="H17" s="18" t="n"/>
      <c r="I17" s="18" t="n"/>
      <c r="J17" s="18" t="n"/>
      <c r="K17" s="18" t="n"/>
      <c r="L17" s="18" t="n"/>
      <c r="M17" s="15">
        <f>IF(COUNT(F17:L17)=0,"",SUM(F17:L17))</f>
        <v/>
      </c>
      <c r="N17" s="15">
        <f>IF(M17="","",MIN(M17,'01_設定'!$B$9))</f>
        <v/>
      </c>
      <c r="O17" s="18" t="n"/>
      <c r="P17" s="19">
        <f>IF(OR(N17="",'01_設定'!$B$10=""),"",IF(AND(O17="該当",M17&gt;=30),1,ROUNDDOWN(N17/'01_設定'!$B$10,2)))</f>
        <v/>
      </c>
      <c r="Q17" s="18" t="n"/>
      <c r="R17" s="4" t="n"/>
    </row>
    <row r="18">
      <c r="A18" s="18" t="n"/>
      <c r="B18" s="18" t="n"/>
      <c r="C18" s="18" t="n"/>
      <c r="D18" s="18" t="n"/>
      <c r="E18" s="18" t="n"/>
      <c r="F18" s="18" t="n"/>
      <c r="G18" s="18" t="n"/>
      <c r="H18" s="18" t="n"/>
      <c r="I18" s="18" t="n"/>
      <c r="J18" s="18" t="n"/>
      <c r="K18" s="18" t="n"/>
      <c r="L18" s="18" t="n"/>
      <c r="M18" s="15">
        <f>IF(COUNT(F18:L18)=0,"",SUM(F18:L18))</f>
        <v/>
      </c>
      <c r="N18" s="15">
        <f>IF(M18="","",MIN(M18,'01_設定'!$B$9))</f>
        <v/>
      </c>
      <c r="O18" s="18" t="n"/>
      <c r="P18" s="19">
        <f>IF(OR(N18="",'01_設定'!$B$10=""),"",IF(AND(O18="該当",M18&gt;=30),1,ROUNDDOWN(N18/'01_設定'!$B$10,2)))</f>
        <v/>
      </c>
      <c r="Q18" s="18" t="n"/>
      <c r="R18" s="4" t="n"/>
    </row>
    <row r="19">
      <c r="A19" s="18" t="n"/>
      <c r="B19" s="18" t="n"/>
      <c r="C19" s="18" t="n"/>
      <c r="D19" s="18" t="n"/>
      <c r="E19" s="18" t="n"/>
      <c r="F19" s="18" t="n"/>
      <c r="G19" s="18" t="n"/>
      <c r="H19" s="18" t="n"/>
      <c r="I19" s="18" t="n"/>
      <c r="J19" s="18" t="n"/>
      <c r="K19" s="18" t="n"/>
      <c r="L19" s="18" t="n"/>
      <c r="M19" s="15">
        <f>IF(COUNT(F19:L19)=0,"",SUM(F19:L19))</f>
        <v/>
      </c>
      <c r="N19" s="15">
        <f>IF(M19="","",MIN(M19,'01_設定'!$B$9))</f>
        <v/>
      </c>
      <c r="O19" s="18" t="n"/>
      <c r="P19" s="19">
        <f>IF(OR(N19="",'01_設定'!$B$10=""),"",IF(AND(O19="該当",M19&gt;=30),1,ROUNDDOWN(N19/'01_設定'!$B$10,2)))</f>
        <v/>
      </c>
      <c r="Q19" s="18" t="n"/>
      <c r="R19" s="4" t="n"/>
    </row>
    <row r="20">
      <c r="A20" s="18" t="n"/>
      <c r="B20" s="18" t="n"/>
      <c r="C20" s="18" t="n"/>
      <c r="D20" s="18" t="n"/>
      <c r="E20" s="18" t="n"/>
      <c r="F20" s="18" t="n"/>
      <c r="G20" s="18" t="n"/>
      <c r="H20" s="18" t="n"/>
      <c r="I20" s="18" t="n"/>
      <c r="J20" s="18" t="n"/>
      <c r="K20" s="18" t="n"/>
      <c r="L20" s="18" t="n"/>
      <c r="M20" s="15">
        <f>IF(COUNT(F20:L20)=0,"",SUM(F20:L20))</f>
        <v/>
      </c>
      <c r="N20" s="15">
        <f>IF(M20="","",MIN(M20,'01_設定'!$B$9))</f>
        <v/>
      </c>
      <c r="O20" s="18" t="n"/>
      <c r="P20" s="19">
        <f>IF(OR(N20="",'01_設定'!$B$10=""),"",IF(AND(O20="該当",M20&gt;=30),1,ROUNDDOWN(N20/'01_設定'!$B$10,2)))</f>
        <v/>
      </c>
      <c r="Q20" s="18" t="n"/>
      <c r="R20" s="4" t="n"/>
    </row>
    <row r="21">
      <c r="A21" s="18" t="n"/>
      <c r="B21" s="18" t="n"/>
      <c r="C21" s="18" t="n"/>
      <c r="D21" s="18" t="n"/>
      <c r="E21" s="18" t="n"/>
      <c r="F21" s="18" t="n"/>
      <c r="G21" s="18" t="n"/>
      <c r="H21" s="18" t="n"/>
      <c r="I21" s="18" t="n"/>
      <c r="J21" s="18" t="n"/>
      <c r="K21" s="18" t="n"/>
      <c r="L21" s="18" t="n"/>
      <c r="M21" s="15">
        <f>IF(COUNT(F21:L21)=0,"",SUM(F21:L21))</f>
        <v/>
      </c>
      <c r="N21" s="15">
        <f>IF(M21="","",MIN(M21,'01_設定'!$B$9))</f>
        <v/>
      </c>
      <c r="O21" s="18" t="n"/>
      <c r="P21" s="19">
        <f>IF(OR(N21="",'01_設定'!$B$10=""),"",IF(AND(O21="該当",M21&gt;=30),1,ROUNDDOWN(N21/'01_設定'!$B$10,2)))</f>
        <v/>
      </c>
      <c r="Q21" s="18" t="n"/>
      <c r="R21" s="4" t="n"/>
    </row>
    <row r="22">
      <c r="A22" s="18" t="n"/>
      <c r="B22" s="18" t="n"/>
      <c r="C22" s="18" t="n"/>
      <c r="D22" s="18" t="n"/>
      <c r="E22" s="18" t="n"/>
      <c r="F22" s="18" t="n"/>
      <c r="G22" s="18" t="n"/>
      <c r="H22" s="18" t="n"/>
      <c r="I22" s="18" t="n"/>
      <c r="J22" s="18" t="n"/>
      <c r="K22" s="18" t="n"/>
      <c r="L22" s="18" t="n"/>
      <c r="M22" s="15">
        <f>IF(COUNT(F22:L22)=0,"",SUM(F22:L22))</f>
        <v/>
      </c>
      <c r="N22" s="15">
        <f>IF(M22="","",MIN(M22,'01_設定'!$B$9))</f>
        <v/>
      </c>
      <c r="O22" s="18" t="n"/>
      <c r="P22" s="19">
        <f>IF(OR(N22="",'01_設定'!$B$10=""),"",IF(AND(O22="該当",M22&gt;=30),1,ROUNDDOWN(N22/'01_設定'!$B$10,2)))</f>
        <v/>
      </c>
      <c r="Q22" s="18" t="n"/>
      <c r="R22" s="4" t="n"/>
    </row>
    <row r="23">
      <c r="A23" s="18" t="n"/>
      <c r="B23" s="18" t="n"/>
      <c r="C23" s="18" t="n"/>
      <c r="D23" s="18" t="n"/>
      <c r="E23" s="18" t="n"/>
      <c r="F23" s="18" t="n"/>
      <c r="G23" s="18" t="n"/>
      <c r="H23" s="18" t="n"/>
      <c r="I23" s="18" t="n"/>
      <c r="J23" s="18" t="n"/>
      <c r="K23" s="18" t="n"/>
      <c r="L23" s="18" t="n"/>
      <c r="M23" s="15">
        <f>IF(COUNT(F23:L23)=0,"",SUM(F23:L23))</f>
        <v/>
      </c>
      <c r="N23" s="15">
        <f>IF(M23="","",MIN(M23,'01_設定'!$B$9))</f>
        <v/>
      </c>
      <c r="O23" s="18" t="n"/>
      <c r="P23" s="19">
        <f>IF(OR(N23="",'01_設定'!$B$10=""),"",IF(AND(O23="該当",M23&gt;=30),1,ROUNDDOWN(N23/'01_設定'!$B$10,2)))</f>
        <v/>
      </c>
      <c r="Q23" s="18" t="n"/>
      <c r="R23" s="4" t="n"/>
    </row>
    <row r="24">
      <c r="A24" s="18" t="n"/>
      <c r="B24" s="18" t="n"/>
      <c r="C24" s="18" t="n"/>
      <c r="D24" s="18" t="n"/>
      <c r="E24" s="18" t="n"/>
      <c r="F24" s="18" t="n"/>
      <c r="G24" s="18" t="n"/>
      <c r="H24" s="18" t="n"/>
      <c r="I24" s="18" t="n"/>
      <c r="J24" s="18" t="n"/>
      <c r="K24" s="18" t="n"/>
      <c r="L24" s="18" t="n"/>
      <c r="M24" s="15">
        <f>IF(COUNT(F24:L24)=0,"",SUM(F24:L24))</f>
        <v/>
      </c>
      <c r="N24" s="15">
        <f>IF(M24="","",MIN(M24,'01_設定'!$B$9))</f>
        <v/>
      </c>
      <c r="O24" s="18" t="n"/>
      <c r="P24" s="19">
        <f>IF(OR(N24="",'01_設定'!$B$10=""),"",IF(AND(O24="該当",M24&gt;=30),1,ROUNDDOWN(N24/'01_設定'!$B$10,2)))</f>
        <v/>
      </c>
      <c r="Q24" s="18" t="n"/>
      <c r="R24" s="4" t="n"/>
    </row>
    <row r="25">
      <c r="A25" s="18" t="n"/>
      <c r="B25" s="18" t="n"/>
      <c r="C25" s="18" t="n"/>
      <c r="D25" s="18" t="n"/>
      <c r="E25" s="18" t="n"/>
      <c r="F25" s="18" t="n"/>
      <c r="G25" s="18" t="n"/>
      <c r="H25" s="18" t="n"/>
      <c r="I25" s="18" t="n"/>
      <c r="J25" s="18" t="n"/>
      <c r="K25" s="18" t="n"/>
      <c r="L25" s="18" t="n"/>
      <c r="M25" s="15">
        <f>IF(COUNT(F25:L25)=0,"",SUM(F25:L25))</f>
        <v/>
      </c>
      <c r="N25" s="15">
        <f>IF(M25="","",MIN(M25,'01_設定'!$B$9))</f>
        <v/>
      </c>
      <c r="O25" s="18" t="n"/>
      <c r="P25" s="19">
        <f>IF(OR(N25="",'01_設定'!$B$10=""),"",IF(AND(O25="該当",M25&gt;=30),1,ROUNDDOWN(N25/'01_設定'!$B$10,2)))</f>
        <v/>
      </c>
      <c r="Q25" s="18" t="n"/>
      <c r="R25" s="4" t="n"/>
    </row>
    <row r="26">
      <c r="A26" s="18" t="n"/>
      <c r="B26" s="18" t="n"/>
      <c r="C26" s="18" t="n"/>
      <c r="D26" s="18" t="n"/>
      <c r="E26" s="18" t="n"/>
      <c r="F26" s="18" t="n"/>
      <c r="G26" s="18" t="n"/>
      <c r="H26" s="18" t="n"/>
      <c r="I26" s="18" t="n"/>
      <c r="J26" s="18" t="n"/>
      <c r="K26" s="18" t="n"/>
      <c r="L26" s="18" t="n"/>
      <c r="M26" s="15">
        <f>IF(COUNT(F26:L26)=0,"",SUM(F26:L26))</f>
        <v/>
      </c>
      <c r="N26" s="15">
        <f>IF(M26="","",MIN(M26,'01_設定'!$B$9))</f>
        <v/>
      </c>
      <c r="O26" s="18" t="n"/>
      <c r="P26" s="19">
        <f>IF(OR(N26="",'01_設定'!$B$10=""),"",IF(AND(O26="該当",M26&gt;=30),1,ROUNDDOWN(N26/'01_設定'!$B$10,2)))</f>
        <v/>
      </c>
      <c r="Q26" s="18" t="n"/>
      <c r="R26" s="4" t="n"/>
    </row>
    <row r="27">
      <c r="A27" s="18" t="n"/>
      <c r="B27" s="18" t="n"/>
      <c r="C27" s="18" t="n"/>
      <c r="D27" s="18" t="n"/>
      <c r="E27" s="18" t="n"/>
      <c r="F27" s="18" t="n"/>
      <c r="G27" s="18" t="n"/>
      <c r="H27" s="18" t="n"/>
      <c r="I27" s="18" t="n"/>
      <c r="J27" s="18" t="n"/>
      <c r="K27" s="18" t="n"/>
      <c r="L27" s="18" t="n"/>
      <c r="M27" s="15">
        <f>IF(COUNT(F27:L27)=0,"",SUM(F27:L27))</f>
        <v/>
      </c>
      <c r="N27" s="15">
        <f>IF(M27="","",MIN(M27,'01_設定'!$B$9))</f>
        <v/>
      </c>
      <c r="O27" s="18" t="n"/>
      <c r="P27" s="19">
        <f>IF(OR(N27="",'01_設定'!$B$10=""),"",IF(AND(O27="該当",M27&gt;=30),1,ROUNDDOWN(N27/'01_設定'!$B$10,2)))</f>
        <v/>
      </c>
      <c r="Q27" s="18" t="n"/>
      <c r="R27" s="4" t="n"/>
    </row>
    <row r="28">
      <c r="A28" s="18" t="n"/>
      <c r="B28" s="18" t="n"/>
      <c r="C28" s="18" t="n"/>
      <c r="D28" s="18" t="n"/>
      <c r="E28" s="18" t="n"/>
      <c r="F28" s="18" t="n"/>
      <c r="G28" s="18" t="n"/>
      <c r="H28" s="18" t="n"/>
      <c r="I28" s="18" t="n"/>
      <c r="J28" s="18" t="n"/>
      <c r="K28" s="18" t="n"/>
      <c r="L28" s="18" t="n"/>
      <c r="M28" s="15">
        <f>IF(COUNT(F28:L28)=0,"",SUM(F28:L28))</f>
        <v/>
      </c>
      <c r="N28" s="15">
        <f>IF(M28="","",MIN(M28,'01_設定'!$B$9))</f>
        <v/>
      </c>
      <c r="O28" s="18" t="n"/>
      <c r="P28" s="19">
        <f>IF(OR(N28="",'01_設定'!$B$10=""),"",IF(AND(O28="該当",M28&gt;=30),1,ROUNDDOWN(N28/'01_設定'!$B$10,2)))</f>
        <v/>
      </c>
      <c r="Q28" s="18" t="n"/>
      <c r="R28" s="4" t="n"/>
    </row>
    <row r="29">
      <c r="A29" s="18" t="n"/>
      <c r="B29" s="18" t="n"/>
      <c r="C29" s="18" t="n"/>
      <c r="D29" s="18" t="n"/>
      <c r="E29" s="18" t="n"/>
      <c r="F29" s="18" t="n"/>
      <c r="G29" s="18" t="n"/>
      <c r="H29" s="18" t="n"/>
      <c r="I29" s="18" t="n"/>
      <c r="J29" s="18" t="n"/>
      <c r="K29" s="18" t="n"/>
      <c r="L29" s="18" t="n"/>
      <c r="M29" s="15">
        <f>IF(COUNT(F29:L29)=0,"",SUM(F29:L29))</f>
        <v/>
      </c>
      <c r="N29" s="15">
        <f>IF(M29="","",MIN(M29,'01_設定'!$B$9))</f>
        <v/>
      </c>
      <c r="O29" s="18" t="n"/>
      <c r="P29" s="19">
        <f>IF(OR(N29="",'01_設定'!$B$10=""),"",IF(AND(O29="該当",M29&gt;=30),1,ROUNDDOWN(N29/'01_設定'!$B$10,2)))</f>
        <v/>
      </c>
      <c r="Q29" s="18" t="n"/>
      <c r="R29" s="4" t="n"/>
    </row>
    <row r="30">
      <c r="A30" s="18" t="n"/>
      <c r="B30" s="18" t="n"/>
      <c r="C30" s="18" t="n"/>
      <c r="D30" s="18" t="n"/>
      <c r="E30" s="18" t="n"/>
      <c r="F30" s="18" t="n"/>
      <c r="G30" s="18" t="n"/>
      <c r="H30" s="18" t="n"/>
      <c r="I30" s="18" t="n"/>
      <c r="J30" s="18" t="n"/>
      <c r="K30" s="18" t="n"/>
      <c r="L30" s="18" t="n"/>
      <c r="M30" s="15">
        <f>IF(COUNT(F30:L30)=0,"",SUM(F30:L30))</f>
        <v/>
      </c>
      <c r="N30" s="15">
        <f>IF(M30="","",MIN(M30,'01_設定'!$B$9))</f>
        <v/>
      </c>
      <c r="O30" s="18" t="n"/>
      <c r="P30" s="19">
        <f>IF(OR(N30="",'01_設定'!$B$10=""),"",IF(AND(O30="該当",M30&gt;=30),1,ROUNDDOWN(N30/'01_設定'!$B$10,2)))</f>
        <v/>
      </c>
      <c r="Q30" s="18" t="n"/>
      <c r="R30" s="4" t="n"/>
    </row>
    <row r="31">
      <c r="A31" s="18" t="n"/>
      <c r="B31" s="18" t="n"/>
      <c r="C31" s="18" t="n"/>
      <c r="D31" s="18" t="n"/>
      <c r="E31" s="18" t="n"/>
      <c r="F31" s="18" t="n"/>
      <c r="G31" s="18" t="n"/>
      <c r="H31" s="18" t="n"/>
      <c r="I31" s="18" t="n"/>
      <c r="J31" s="18" t="n"/>
      <c r="K31" s="18" t="n"/>
      <c r="L31" s="18" t="n"/>
      <c r="M31" s="15">
        <f>IF(COUNT(F31:L31)=0,"",SUM(F31:L31))</f>
        <v/>
      </c>
      <c r="N31" s="15">
        <f>IF(M31="","",MIN(M31,'01_設定'!$B$9))</f>
        <v/>
      </c>
      <c r="O31" s="18" t="n"/>
      <c r="P31" s="19">
        <f>IF(OR(N31="",'01_設定'!$B$10=""),"",IF(AND(O31="該当",M31&gt;=30),1,ROUNDDOWN(N31/'01_設定'!$B$10,2)))</f>
        <v/>
      </c>
      <c r="Q31" s="18" t="n"/>
      <c r="R31" s="4" t="n"/>
    </row>
    <row r="32">
      <c r="A32" s="18" t="n"/>
      <c r="B32" s="18" t="n"/>
      <c r="C32" s="18" t="n"/>
      <c r="D32" s="18" t="n"/>
      <c r="E32" s="18" t="n"/>
      <c r="F32" s="18" t="n"/>
      <c r="G32" s="18" t="n"/>
      <c r="H32" s="18" t="n"/>
      <c r="I32" s="18" t="n"/>
      <c r="J32" s="18" t="n"/>
      <c r="K32" s="18" t="n"/>
      <c r="L32" s="18" t="n"/>
      <c r="M32" s="15">
        <f>IF(COUNT(F32:L32)=0,"",SUM(F32:L32))</f>
        <v/>
      </c>
      <c r="N32" s="15">
        <f>IF(M32="","",MIN(M32,'01_設定'!$B$9))</f>
        <v/>
      </c>
      <c r="O32" s="18" t="n"/>
      <c r="P32" s="19">
        <f>IF(OR(N32="",'01_設定'!$B$10=""),"",IF(AND(O32="該当",M32&gt;=30),1,ROUNDDOWN(N32/'01_設定'!$B$10,2)))</f>
        <v/>
      </c>
      <c r="Q32" s="18" t="n"/>
      <c r="R32" s="4" t="n"/>
    </row>
    <row r="33">
      <c r="A33" s="18" t="n"/>
      <c r="B33" s="18" t="n"/>
      <c r="C33" s="18" t="n"/>
      <c r="D33" s="18" t="n"/>
      <c r="E33" s="18" t="n"/>
      <c r="F33" s="18" t="n"/>
      <c r="G33" s="18" t="n"/>
      <c r="H33" s="18" t="n"/>
      <c r="I33" s="18" t="n"/>
      <c r="J33" s="18" t="n"/>
      <c r="K33" s="18" t="n"/>
      <c r="L33" s="18" t="n"/>
      <c r="M33" s="15">
        <f>IF(COUNT(F33:L33)=0,"",SUM(F33:L33))</f>
        <v/>
      </c>
      <c r="N33" s="15">
        <f>IF(M33="","",MIN(M33,'01_設定'!$B$9))</f>
        <v/>
      </c>
      <c r="O33" s="18" t="n"/>
      <c r="P33" s="19">
        <f>IF(OR(N33="",'01_設定'!$B$10=""),"",IF(AND(O33="該当",M33&gt;=30),1,ROUNDDOWN(N33/'01_設定'!$B$10,2)))</f>
        <v/>
      </c>
      <c r="Q33" s="18" t="n"/>
      <c r="R33" s="4" t="n"/>
    </row>
    <row r="34">
      <c r="A34" s="18" t="n"/>
      <c r="B34" s="18" t="n"/>
      <c r="C34" s="18" t="n"/>
      <c r="D34" s="18" t="n"/>
      <c r="E34" s="18" t="n"/>
      <c r="F34" s="18" t="n"/>
      <c r="G34" s="18" t="n"/>
      <c r="H34" s="18" t="n"/>
      <c r="I34" s="18" t="n"/>
      <c r="J34" s="18" t="n"/>
      <c r="K34" s="18" t="n"/>
      <c r="L34" s="18" t="n"/>
      <c r="M34" s="15">
        <f>IF(COUNT(F34:L34)=0,"",SUM(F34:L34))</f>
        <v/>
      </c>
      <c r="N34" s="15">
        <f>IF(M34="","",MIN(M34,'01_設定'!$B$9))</f>
        <v/>
      </c>
      <c r="O34" s="18" t="n"/>
      <c r="P34" s="19">
        <f>IF(OR(N34="",'01_設定'!$B$10=""),"",IF(AND(O34="該当",M34&gt;=30),1,ROUNDDOWN(N34/'01_設定'!$B$10,2)))</f>
        <v/>
      </c>
      <c r="Q34" s="18" t="n"/>
      <c r="R34" s="4" t="n"/>
    </row>
    <row r="35">
      <c r="A35" s="18" t="n"/>
      <c r="B35" s="18" t="n"/>
      <c r="C35" s="18" t="n"/>
      <c r="D35" s="18" t="n"/>
      <c r="E35" s="18" t="n"/>
      <c r="F35" s="18" t="n"/>
      <c r="G35" s="18" t="n"/>
      <c r="H35" s="18" t="n"/>
      <c r="I35" s="18" t="n"/>
      <c r="J35" s="18" t="n"/>
      <c r="K35" s="18" t="n"/>
      <c r="L35" s="18" t="n"/>
      <c r="M35" s="15">
        <f>IF(COUNT(F35:L35)=0,"",SUM(F35:L35))</f>
        <v/>
      </c>
      <c r="N35" s="15">
        <f>IF(M35="","",MIN(M35,'01_設定'!$B$9))</f>
        <v/>
      </c>
      <c r="O35" s="18" t="n"/>
      <c r="P35" s="19">
        <f>IF(OR(N35="",'01_設定'!$B$10=""),"",IF(AND(O35="該当",M35&gt;=30),1,ROUNDDOWN(N35/'01_設定'!$B$10,2)))</f>
        <v/>
      </c>
      <c r="Q35" s="18" t="n"/>
      <c r="R35" s="4" t="n"/>
    </row>
    <row r="36">
      <c r="A36" s="5" t="inlineStr">
        <is>
          <t>基準枠 小計（参考値）</t>
        </is>
      </c>
      <c r="B36" s="16" t="n"/>
      <c r="C36" s="16" t="n"/>
      <c r="D36" s="16" t="n"/>
      <c r="E36" s="16" t="n"/>
      <c r="F36" s="16" t="n"/>
      <c r="G36" s="16" t="n"/>
      <c r="H36" s="16" t="n"/>
      <c r="I36" s="16" t="n"/>
      <c r="J36" s="16" t="n"/>
      <c r="K36" s="16" t="n"/>
      <c r="L36" s="16" t="n"/>
      <c r="M36" s="16" t="n"/>
      <c r="N36" s="16" t="n"/>
      <c r="O36" s="13" t="n"/>
      <c r="P36" s="20">
        <f>SUMIF($Q$6:$Q$35,"基準",$P$6:$P$35)</f>
        <v/>
      </c>
      <c r="Q36" s="21" t="n"/>
      <c r="R36" s="9" t="inlineStr">
        <is>
          <t>人員基準の判定は05シートで行う</t>
        </is>
      </c>
    </row>
    <row r="37">
      <c r="A37" s="5" t="inlineStr">
        <is>
          <t>加配枠 小計</t>
        </is>
      </c>
      <c r="B37" s="16" t="n"/>
      <c r="C37" s="16" t="n"/>
      <c r="D37" s="16" t="n"/>
      <c r="E37" s="16" t="n"/>
      <c r="F37" s="16" t="n"/>
      <c r="G37" s="16" t="n"/>
      <c r="H37" s="16" t="n"/>
      <c r="I37" s="16" t="n"/>
      <c r="J37" s="16" t="n"/>
      <c r="K37" s="16" t="n"/>
      <c r="L37" s="16" t="n"/>
      <c r="M37" s="16" t="n"/>
      <c r="N37" s="16" t="n"/>
      <c r="O37" s="13" t="n"/>
      <c r="P37" s="20">
        <f>SUMIF($Q$6:$Q$35,"加配",$P$6:$P$35)</f>
        <v/>
      </c>
      <c r="Q37" s="21" t="n"/>
      <c r="R37" s="22">
        <f>IF(P37&gt;=1,"要件充足（常勤換算1.0以上）","不足：あと"&amp;TEXT(1-P37,"0.00"))</f>
        <v/>
      </c>
    </row>
    <row r="38">
      <c r="A38" s="5" t="inlineStr">
        <is>
          <t>専門的支援体制枠 小計</t>
        </is>
      </c>
      <c r="B38" s="16" t="n"/>
      <c r="C38" s="16" t="n"/>
      <c r="D38" s="16" t="n"/>
      <c r="E38" s="16" t="n"/>
      <c r="F38" s="16" t="n"/>
      <c r="G38" s="16" t="n"/>
      <c r="H38" s="16" t="n"/>
      <c r="I38" s="16" t="n"/>
      <c r="J38" s="16" t="n"/>
      <c r="K38" s="16" t="n"/>
      <c r="L38" s="16" t="n"/>
      <c r="M38" s="16" t="n"/>
      <c r="N38" s="16" t="n"/>
      <c r="O38" s="13" t="n"/>
      <c r="P38" s="20">
        <f>SUMIF($Q$6:$Q$35,"専門",$P$6:$P$35)</f>
        <v/>
      </c>
      <c r="Q38" s="21" t="n"/>
      <c r="R38" s="22">
        <f>IF(P38&gt;=1,"要件充足（常勤換算1.0以上）","不足：あと"&amp;TEXT(1-P38,"0.00"))</f>
        <v/>
      </c>
    </row>
    <row r="39">
      <c r="A39" s="5" t="inlineStr">
        <is>
          <t>看護職員加配枠 小計</t>
        </is>
      </c>
      <c r="B39" s="16" t="n"/>
      <c r="C39" s="16" t="n"/>
      <c r="D39" s="16" t="n"/>
      <c r="E39" s="16" t="n"/>
      <c r="F39" s="16" t="n"/>
      <c r="G39" s="16" t="n"/>
      <c r="H39" s="16" t="n"/>
      <c r="I39" s="16" t="n"/>
      <c r="J39" s="16" t="n"/>
      <c r="K39" s="16" t="n"/>
      <c r="L39" s="16" t="n"/>
      <c r="M39" s="16" t="n"/>
      <c r="N39" s="16" t="n"/>
      <c r="O39" s="13" t="n"/>
      <c r="P39" s="20">
        <f>SUMIF($Q$6:$Q$35,"看護加配",$P$6:$P$35)</f>
        <v/>
      </c>
      <c r="Q39" s="21" t="n"/>
      <c r="R39" s="23" t="n"/>
    </row>
    <row r="40">
      <c r="A40" s="5" t="inlineStr">
        <is>
          <t>中核機能強化枠 小計</t>
        </is>
      </c>
      <c r="B40" s="16" t="n"/>
      <c r="C40" s="16" t="n"/>
      <c r="D40" s="16" t="n"/>
      <c r="E40" s="16" t="n"/>
      <c r="F40" s="16" t="n"/>
      <c r="G40" s="16" t="n"/>
      <c r="H40" s="16" t="n"/>
      <c r="I40" s="16" t="n"/>
      <c r="J40" s="16" t="n"/>
      <c r="K40" s="16" t="n"/>
      <c r="L40" s="16" t="n"/>
      <c r="M40" s="16" t="n"/>
      <c r="N40" s="16" t="n"/>
      <c r="O40" s="13" t="n"/>
      <c r="P40" s="20">
        <f>SUMIF($Q$6:$Q$35,"中核機能強化",$P$6:$P$35)</f>
        <v/>
      </c>
      <c r="R40" s="23" t="inlineStr">
        <is>
          <t>中核機能強化事業所加算の中核機能強化職員は常勤専任で1以上（常勤換算ではない）</t>
        </is>
      </c>
    </row>
    <row r="41" ht="34" customHeight="1">
      <c r="A41" s="5" t="inlineStr">
        <is>
          <t>分母</t>
        </is>
      </c>
      <c r="B41" s="9" t="inlineStr">
        <is>
          <t>01_設定 B10（週所定労働時間。32時間を下回る場合は32時間を自動適用）／解釈通知 第二2(2)</t>
        </is>
      </c>
      <c r="C41" s="16" t="n"/>
      <c r="D41" s="16" t="n"/>
      <c r="E41" s="16" t="n"/>
      <c r="F41" s="16" t="n"/>
      <c r="G41" s="16" t="n"/>
      <c r="H41" s="16" t="n"/>
      <c r="I41" s="16" t="n"/>
      <c r="J41" s="16" t="n"/>
      <c r="K41" s="16" t="n"/>
      <c r="L41" s="16" t="n"/>
      <c r="M41" s="16" t="n"/>
      <c r="N41" s="16" t="n"/>
      <c r="O41" s="16" t="n"/>
      <c r="P41" s="16" t="n"/>
      <c r="Q41" s="16" t="n"/>
      <c r="R41" s="13" t="n"/>
    </row>
    <row r="42" ht="34" customHeight="1">
      <c r="A42" s="5" t="inlineStr">
        <is>
          <t>1人あたり上限</t>
        </is>
      </c>
      <c r="B42" s="9" t="inlineStr">
        <is>
          <t>従業者1人につき勤務延べ時間数に算入できる時間数は、当該事業所において常勤の従業者が勤務すべき勤務時間数が上限（N列で自動適用。01_設定 B9を参照）／解釈通知 第二2(3)。※(3)の上限は事業所の常勤所定時間であり、32時間フロアは(2)の分母側の規定。就業規則上の常勤所定が週32時間未満の事業所で(3)の上限にも32時間フロアを適用してよいかは通知上明確でないため、指定権者に確認すること。</t>
        </is>
      </c>
      <c r="C42" s="16" t="n"/>
      <c r="D42" s="16" t="n"/>
      <c r="E42" s="16" t="n"/>
      <c r="F42" s="16" t="n"/>
      <c r="G42" s="16" t="n"/>
      <c r="H42" s="16" t="n"/>
      <c r="I42" s="16" t="n"/>
      <c r="J42" s="16" t="n"/>
      <c r="K42" s="16" t="n"/>
      <c r="L42" s="16" t="n"/>
      <c r="M42" s="16" t="n"/>
      <c r="N42" s="16" t="n"/>
      <c r="O42" s="16" t="n"/>
      <c r="P42" s="16" t="n"/>
      <c r="Q42" s="16" t="n"/>
      <c r="R42" s="13" t="n"/>
    </row>
    <row r="43" ht="34" customHeight="1">
      <c r="A43" s="5" t="inlineStr">
        <is>
          <t>算入できる時間</t>
        </is>
      </c>
      <c r="B43" s="9" t="inlineStr">
        <is>
          <t>勤務表上、指定通所支援の提供に従事する時間として明確に位置付けられている時間、又は提供のための準備等を行う時間（待機の時間を含む）として明確に位置付けられている時間のみ／解釈通知 第二2(3)</t>
        </is>
      </c>
      <c r="C43" s="16" t="n"/>
      <c r="D43" s="16" t="n"/>
      <c r="E43" s="16" t="n"/>
      <c r="F43" s="16" t="n"/>
      <c r="G43" s="16" t="n"/>
      <c r="H43" s="16" t="n"/>
      <c r="I43" s="16" t="n"/>
      <c r="J43" s="16" t="n"/>
      <c r="K43" s="16" t="n"/>
      <c r="L43" s="16" t="n"/>
      <c r="M43" s="16" t="n"/>
      <c r="N43" s="16" t="n"/>
      <c r="O43" s="16" t="n"/>
      <c r="P43" s="16" t="n"/>
      <c r="Q43" s="16" t="n"/>
      <c r="R43" s="13" t="n"/>
    </row>
    <row r="44" ht="34" customHeight="1">
      <c r="A44" s="5" t="inlineStr">
        <is>
          <t>短時間勤務措置該当</t>
        </is>
      </c>
      <c r="B44" s="9" t="inlineStr">
        <is>
          <t>育児・介護・治療のための所定労働時間の短縮等の措置が講じられている者は、利用者の処遇に支障がない体制が整っている場合、30時間以上の勤務で1として扱える／解釈通知 第二2(1)(2)、統合Q&amp;A 問1</t>
        </is>
      </c>
      <c r="C44" s="16" t="n"/>
      <c r="D44" s="16" t="n"/>
      <c r="E44" s="16" t="n"/>
      <c r="F44" s="16" t="n"/>
      <c r="G44" s="16" t="n"/>
      <c r="H44" s="16" t="n"/>
      <c r="I44" s="16" t="n"/>
      <c r="J44" s="16" t="n"/>
      <c r="K44" s="16" t="n"/>
      <c r="L44" s="16" t="n"/>
      <c r="M44" s="16" t="n"/>
      <c r="N44" s="16" t="n"/>
      <c r="O44" s="16" t="n"/>
      <c r="P44" s="16" t="n"/>
      <c r="Q44" s="16" t="n"/>
      <c r="R44" s="13" t="n"/>
    </row>
    <row r="45" ht="34" customHeight="1">
      <c r="A45" s="5" t="inlineStr">
        <is>
          <t>用途区分の意味</t>
        </is>
      </c>
      <c r="B45" s="9" t="inlineStr">
        <is>
          <t>「基準」＝給付費の算定に必要な員数に充てる職員。「加配」「専門」「看護加配」「中核機能強化」＝それに加えて配置する職員。同じ職員を基準と加算で二重に数えることはできず、加算どうしでも二重に数えることはできない（留意事項通知 第二2(1)③・④・④の2）。</t>
        </is>
      </c>
      <c r="C45" s="16" t="n"/>
      <c r="D45" s="16" t="n"/>
      <c r="E45" s="16" t="n"/>
      <c r="F45" s="16" t="n"/>
      <c r="G45" s="16" t="n"/>
      <c r="H45" s="16" t="n"/>
      <c r="I45" s="16" t="n"/>
      <c r="J45" s="16" t="n"/>
      <c r="K45" s="16" t="n"/>
      <c r="L45" s="16" t="n"/>
      <c r="M45" s="16" t="n"/>
      <c r="N45" s="16" t="n"/>
      <c r="O45" s="16" t="n"/>
      <c r="P45" s="16" t="n"/>
      <c r="Q45" s="16" t="n"/>
      <c r="R45" s="13" t="n"/>
    </row>
    <row r="46" ht="34" customHeight="1">
      <c r="A46" s="5" t="inlineStr">
        <is>
          <t>異なる職種の合算</t>
        </is>
      </c>
      <c r="B46" s="9" t="inlineStr">
        <is>
          <t>児童指導員等とその他の従業者の合算で常勤換算1名以上とすることは可能。ただしその場合は低い方の報酬区分で算定する（児童指導員等＋その他の従業者→その他の従業者の区分／経験5年以上＋5年未満→5年未満の区分）／留意事項通知 第二2(1)④(四)</t>
        </is>
      </c>
      <c r="C46" s="16" t="n"/>
      <c r="D46" s="16" t="n"/>
      <c r="E46" s="16" t="n"/>
      <c r="F46" s="16" t="n"/>
      <c r="G46" s="16" t="n"/>
      <c r="H46" s="16" t="n"/>
      <c r="I46" s="16" t="n"/>
      <c r="J46" s="16" t="n"/>
      <c r="K46" s="16" t="n"/>
      <c r="L46" s="16" t="n"/>
      <c r="M46" s="16" t="n"/>
      <c r="N46" s="16" t="n"/>
      <c r="O46" s="16" t="n"/>
      <c r="P46" s="16" t="n"/>
      <c r="Q46" s="16" t="n"/>
      <c r="R46" s="13" t="n"/>
    </row>
    <row r="47" ht="34" customHeight="1">
      <c r="A47" s="5" t="inlineStr">
        <is>
          <t>児発管の直接支援</t>
        </is>
      </c>
      <c r="B47" s="9" t="inlineStr">
        <is>
          <t>児童発達支援管理責任者が業務に支障がない範囲で直接支援を提供することは差し支えないが、指定基準上必要とする児童指導員等の員数には算入できない（統合Q&amp;A 問12）</t>
        </is>
      </c>
      <c r="C47" s="16" t="n"/>
      <c r="D47" s="16" t="n"/>
      <c r="E47" s="16" t="n"/>
      <c r="F47" s="16" t="n"/>
      <c r="G47" s="16" t="n"/>
      <c r="H47" s="16" t="n"/>
      <c r="I47" s="16" t="n"/>
      <c r="J47" s="16" t="n"/>
      <c r="K47" s="16" t="n"/>
      <c r="L47" s="16" t="n"/>
      <c r="M47" s="16" t="n"/>
      <c r="N47" s="16" t="n"/>
      <c r="O47" s="16" t="n"/>
      <c r="P47" s="16" t="n"/>
      <c r="Q47" s="16" t="n"/>
      <c r="R47" s="13" t="n"/>
    </row>
  </sheetData>
  <mergeCells count="16">
    <mergeCell ref="A3:R3"/>
    <mergeCell ref="A38:O38"/>
    <mergeCell ref="A4:R4"/>
    <mergeCell ref="B44:R44"/>
    <mergeCell ref="A2:R2"/>
    <mergeCell ref="B43:R43"/>
    <mergeCell ref="A36:O36"/>
    <mergeCell ref="B47:R47"/>
    <mergeCell ref="A37:O37"/>
    <mergeCell ref="A1:R1"/>
    <mergeCell ref="B42:R42"/>
    <mergeCell ref="A40:O40"/>
    <mergeCell ref="B45:R45"/>
    <mergeCell ref="B46:R46"/>
    <mergeCell ref="B41:R41"/>
    <mergeCell ref="A39:O39"/>
  </mergeCells>
  <dataValidations count="3">
    <dataValidation sqref="O6:O35" showDropDown="0" showInputMessage="0" showErrorMessage="0" allowBlank="1" type="list">
      <formula1>"該当,非該当"</formula1>
    </dataValidation>
    <dataValidation sqref="D6:D35" showDropDown="0" showInputMessage="0" showErrorMessage="0" allowBlank="1" type="list">
      <formula1>"常勤,常勤専従,非常勤"</formula1>
    </dataValidation>
    <dataValidation sqref="Q6:Q35" showDropDown="0" showInputMessage="0" showErrorMessage="0" allowBlank="1" type="list">
      <formula1>"基準,加配,専門,看護加配,中核機能強化,対象外"</formula1>
    </dataValidation>
  </dataValidations>
  <pageMargins left="0.4" right="0.4" top="0.5" bottom="0.5" header="0.5" footer="0.5"/>
  <pageSetup orientation="landscape" paperSize="9" fitToHeight="0" fitToWidth="1"/>
</worksheet>
</file>

<file path=xl/worksheets/sheet5.xml><?xml version="1.0" encoding="utf-8"?>
<worksheet xmlns="http://schemas.openxmlformats.org/spreadsheetml/2006/main">
  <sheetPr>
    <outlinePr summaryBelow="1" summaryRight="1"/>
    <pageSetUpPr fitToPage="1"/>
  </sheetPr>
  <dimension ref="A1:D34"/>
  <sheetViews>
    <sheetView workbookViewId="0">
      <selection activeCell="A1" sqref="A1"/>
    </sheetView>
  </sheetViews>
  <sheetFormatPr baseColWidth="8" defaultRowHeight="15"/>
  <cols>
    <col width="40" customWidth="1" min="1" max="1"/>
    <col width="24" customWidth="1" min="2" max="2"/>
    <col width="40" customWidth="1" min="3" max="3"/>
    <col width="56" customWidth="1" min="4" max="4"/>
  </cols>
  <sheetData>
    <row r="1">
      <c r="A1" s="1" t="inlineStr">
        <is>
          <t>様式3　想定利用者数・受入上限計算表　－　契約児童数と利用頻度から、必要人員・定員遵守ライン・定員超過利用減算ラインの3つを同時に判定します</t>
        </is>
      </c>
    </row>
    <row r="2" ht="34" customHeight="1">
      <c r="A2" s="7" t="inlineStr">
        <is>
          <t>項目</t>
        </is>
      </c>
      <c r="B2" s="7" t="inlineStr">
        <is>
          <t>値</t>
        </is>
      </c>
      <c r="C2" s="7" t="inlineStr">
        <is>
          <t>計算式の説明</t>
        </is>
      </c>
      <c r="D2" s="7" t="inlineStr">
        <is>
          <t>根拠</t>
        </is>
      </c>
    </row>
    <row r="3" ht="30" customHeight="1">
      <c r="A3" s="24" t="inlineStr">
        <is>
          <t>契約児童数（人）</t>
        </is>
      </c>
      <c r="B3" s="18" t="n"/>
      <c r="C3" s="9" t="inlineStr"/>
      <c r="D3" s="9" t="inlineStr">
        <is>
          <t>入力</t>
        </is>
      </c>
    </row>
    <row r="4" ht="30" customHeight="1">
      <c r="A4" s="24" t="inlineStr">
        <is>
          <t>1人あたり月平均利用回数（回）</t>
        </is>
      </c>
      <c r="B4" s="18" t="n"/>
      <c r="C4" s="9" t="inlineStr"/>
      <c r="D4" s="9" t="inlineStr">
        <is>
          <t>入力（過去3か月の実績から）</t>
        </is>
      </c>
    </row>
    <row r="5" ht="30" customHeight="1">
      <c r="A5" s="5" t="inlineStr">
        <is>
          <t>月間延べ利用回数（回）</t>
        </is>
      </c>
      <c r="B5" s="25">
        <f>IF(OR(B3="",B4=""),"",B3*B4)</f>
        <v/>
      </c>
      <c r="C5" s="9" t="inlineStr">
        <is>
          <t>契約児童数 × 1人あたり月平均利用回数</t>
        </is>
      </c>
      <c r="D5" s="9" t="inlineStr"/>
    </row>
    <row r="6" ht="30" customHeight="1">
      <c r="A6" s="5" t="inlineStr">
        <is>
          <t>開所日数（日）</t>
        </is>
      </c>
      <c r="B6" s="25">
        <f>'01_設定'!B14</f>
        <v/>
      </c>
      <c r="C6" s="9" t="inlineStr">
        <is>
          <t>01_設定 B14 を参照</t>
        </is>
      </c>
      <c r="D6" s="9" t="inlineStr"/>
    </row>
    <row r="7" ht="30" customHeight="1">
      <c r="A7" s="5" t="inlineStr">
        <is>
          <t>1日平均利用児童数（人）</t>
        </is>
      </c>
      <c r="B7" s="25">
        <f>IF(OR(B5="",B6=""),"",ROUND(B5/B6,1))</f>
        <v/>
      </c>
      <c r="C7" s="9" t="inlineStr">
        <is>
          <t>月間延べ利用回数 ÷ 開所日数</t>
        </is>
      </c>
      <c r="D7" s="9" t="inlineStr"/>
    </row>
    <row r="8" ht="30" customHeight="1">
      <c r="A8" s="24" t="inlineStr">
        <is>
          <t>ピーク係数</t>
        </is>
      </c>
      <c r="B8" s="18" t="n"/>
      <c r="C8" s="9" t="inlineStr">
        <is>
          <t>曜日偏りの実績から。例：1.25</t>
        </is>
      </c>
      <c r="D8" s="9" t="inlineStr">
        <is>
          <t>入力</t>
        </is>
      </c>
    </row>
    <row r="9" ht="30" customHeight="1">
      <c r="A9" s="5" t="inlineStr">
        <is>
          <t>ピーク日の想定児童数（人）</t>
        </is>
      </c>
      <c r="B9" s="25">
        <f>IF(OR(B7="",B8=""),"",ROUNDUP(B7*B8,0))</f>
        <v/>
      </c>
      <c r="C9" s="9" t="inlineStr">
        <is>
          <t>1日平均 × ピーク係数（切り上げ）</t>
        </is>
      </c>
      <c r="D9" s="9" t="inlineStr"/>
    </row>
    <row r="10"/>
    <row r="11" ht="30" customHeight="1">
      <c r="A11" s="5" t="inlineStr">
        <is>
          <t>必要な児童指導員又は保育士（平均日）</t>
        </is>
      </c>
      <c r="B11" s="25">
        <f>IF(B7="","",IF(ROUNDUP(B7,0)&lt;=10,2,2+ROUNDUP((ROUNDUP(B7,0)-10)/5,0)))</f>
        <v/>
      </c>
      <c r="C11" s="9" t="inlineStr">
        <is>
          <t>10人以下は2、超過分は5人ごとに1加算</t>
        </is>
      </c>
      <c r="D11" s="9" t="inlineStr">
        <is>
          <t>指定通所基準 第5条第1項第1号／第66条第1項第1号</t>
        </is>
      </c>
    </row>
    <row r="12" ht="30" customHeight="1">
      <c r="A12" s="5" t="inlineStr">
        <is>
          <t>必要な児童指導員又は保育士（ピーク日）</t>
        </is>
      </c>
      <c r="B12" s="25">
        <f>IF(B9="","",IF(B9&lt;=10,2,2+ROUNDUP((B9-10)/5,0)))</f>
        <v/>
      </c>
      <c r="C12" s="9" t="inlineStr">
        <is>
          <t>同上</t>
        </is>
      </c>
      <c r="D12" s="9" t="inlineStr">
        <is>
          <t>同上</t>
        </is>
      </c>
    </row>
    <row r="13" ht="30" customHeight="1">
      <c r="A13" s="5" t="inlineStr">
        <is>
          <t>定員遵守ライン（人）</t>
        </is>
      </c>
      <c r="B13" s="25">
        <f>'01_設定'!B7</f>
        <v/>
      </c>
      <c r="C13" s="9" t="inlineStr">
        <is>
          <t>01_設定 B7（利用定員）</t>
        </is>
      </c>
      <c r="D13" s="9" t="inlineStr">
        <is>
          <t>指定通所基準 第39条（定員の遵守）</t>
        </is>
      </c>
    </row>
    <row r="14" ht="30" customHeight="1">
      <c r="A14" s="5" t="inlineStr">
        <is>
          <t>【判定】定員遵守</t>
        </is>
      </c>
      <c r="B14" s="26">
        <f>IF(B9="","",IF(B9&gt;B13,"定員超過：原則不可（指定通所基準第39条）","OK"))</f>
        <v/>
      </c>
      <c r="C14" s="9" t="inlineStr">
        <is>
          <t>ピーク日の想定児童数 &gt; 利用定員 なら定員超過</t>
        </is>
      </c>
      <c r="D14" s="9" t="inlineStr">
        <is>
          <t>第39条：利用定員及び発達支援室の定員を超えて提供を行ってはならない（災害・虐待その他のやむを得ない事情がある場合を除く）</t>
        </is>
      </c>
    </row>
    <row r="15" ht="30" customHeight="1">
      <c r="A15" s="5" t="inlineStr">
        <is>
          <t>1日の定員超過利用減算ライン（人）</t>
        </is>
      </c>
      <c r="B15" s="25">
        <f>'01_設定'!B18</f>
        <v/>
      </c>
      <c r="C15" s="9" t="inlineStr">
        <is>
          <t>01_設定 B18</t>
        </is>
      </c>
      <c r="D15" s="9" t="inlineStr">
        <is>
          <t>留意事項通知 第二1(5)④(一)</t>
        </is>
      </c>
    </row>
    <row r="16" ht="30" customHeight="1">
      <c r="A16" s="5" t="inlineStr">
        <is>
          <t>【判定】1日の定員超過利用減算</t>
        </is>
      </c>
      <c r="B16" s="26">
        <f>IF(OR(B9="",B15=""),"",IF(B9&gt;B15,"定員超過利用減算の対象","対象外"))</f>
        <v/>
      </c>
      <c r="C16" s="9" t="inlineStr">
        <is>
          <t>ピーク日の想定児童数 &gt; ラインなら減算</t>
        </is>
      </c>
      <c r="D16" s="9" t="inlineStr">
        <is>
          <t>同上</t>
        </is>
      </c>
    </row>
    <row r="17" ht="30" customHeight="1">
      <c r="A17" s="5" t="inlineStr">
        <is>
          <t>過去3か月の延べ上限（人）</t>
        </is>
      </c>
      <c r="B17" s="25">
        <f>'01_設定'!B19</f>
        <v/>
      </c>
      <c r="C17" s="9" t="inlineStr">
        <is>
          <t>01_設定 B19</t>
        </is>
      </c>
      <c r="D17" s="9" t="inlineStr">
        <is>
          <t>留意事項通知 第二1(5)④(二)</t>
        </is>
      </c>
    </row>
    <row r="18" ht="30" customHeight="1">
      <c r="A18" s="5" t="inlineStr">
        <is>
          <t>3か月延べ見込み（人）</t>
        </is>
      </c>
      <c r="B18" s="25">
        <f>IF(B5="","",B5*3)</f>
        <v/>
      </c>
      <c r="C18" s="9" t="inlineStr">
        <is>
          <t>月間延べ利用回数 × 3</t>
        </is>
      </c>
      <c r="D18" s="9" t="inlineStr"/>
    </row>
    <row r="19" ht="30" customHeight="1">
      <c r="A19" s="5" t="inlineStr">
        <is>
          <t>【判定】過去3か月の定員超過利用減算</t>
        </is>
      </c>
      <c r="B19" s="26">
        <f>IF(OR(B18="",B17=""),"",IF(B18&gt;B17,"定員超過利用減算の対象","対象外"))</f>
        <v/>
      </c>
      <c r="C19" s="9" t="inlineStr">
        <is>
          <t>3か月延べ見込み &gt; 上限なら減算</t>
        </is>
      </c>
      <c r="D19" s="9" t="inlineStr">
        <is>
          <t>同上</t>
        </is>
      </c>
    </row>
    <row r="20" ht="30" customHeight="1">
      <c r="A20" s="5" t="inlineStr">
        <is>
          <t>余裕回数（回）</t>
        </is>
      </c>
      <c r="B20" s="25">
        <f>IF(OR(B18="",B17=""),"",B17-B18)</f>
        <v/>
      </c>
      <c r="C20" s="9" t="inlineStr">
        <is>
          <t>上限 − 3か月延べ見込み</t>
        </is>
      </c>
      <c r="D20" s="9" t="inlineStr"/>
    </row>
    <row r="21"/>
    <row r="22" ht="30" customHeight="1">
      <c r="A22" s="5" t="inlineStr">
        <is>
          <t>シフト設計用の必要常勤換算目安</t>
        </is>
      </c>
      <c r="B22" s="25">
        <f>IF(B12="","",ROUNDUP(B12*'01_設定'!$B$12*'01_設定'!$B$14/'01_設定'!$B$11,2))</f>
        <v/>
      </c>
      <c r="C22" s="9" t="inlineStr">
        <is>
          <t>ピーク日の必要人員 × 1単位の提供時間 × 開所日数 ÷ 月所定労働時間</t>
        </is>
      </c>
      <c r="D22" s="9" t="inlineStr">
        <is>
          <t>参考値。人員基準の判定そのものではない</t>
        </is>
      </c>
    </row>
    <row r="23"/>
    <row r="24" ht="30" customHeight="1">
      <c r="A24" s="5" t="inlineStr">
        <is>
          <t>定員を1区分上げた場合の基本報酬の増減試算（円／月）</t>
        </is>
      </c>
      <c r="B24" s="27">
        <f>IF(OR(B26="",B27="",B5=""),"",(B27-B26)*B5*'01_設定'!$B$15)</f>
        <v/>
      </c>
      <c r="C24" s="9" t="inlineStr">
        <is>
          <t>(変更後単位数 − 現行単位数) × 月間延べ利用回数 × 1単位単価。令和8年6月1日以降に新規指定された事業所は応急的な報酬単価（児発1000分の988／放デイ1000分の982）の対象となるため、B26・B27には特例適用後の単位数を入れること。なお定員増加は特例の対象とはならない（令和8年度報酬改定Q&amp;A VOL.1 問13）。</t>
        </is>
      </c>
      <c r="D24" s="9" t="inlineStr"/>
    </row>
    <row r="25"/>
    <row r="26" ht="30" customHeight="1">
      <c r="A26" s="24" t="inlineStr">
        <is>
          <t xml:space="preserve">　現行の定員区分の基本報酬単位数（入力）</t>
        </is>
      </c>
      <c r="B26" s="18" t="n"/>
      <c r="C26" s="9" t="inlineStr">
        <is>
          <t>06_加算・単位数 の下部、またはサービスコード表から転記</t>
        </is>
      </c>
      <c r="D26" s="9" t="inlineStr">
        <is>
          <t>入力</t>
        </is>
      </c>
    </row>
    <row r="27" ht="30" customHeight="1">
      <c r="A27" s="24" t="inlineStr">
        <is>
          <t xml:space="preserve">　変更後の定員区分の基本報酬単位数（入力）</t>
        </is>
      </c>
      <c r="B27" s="18" t="n"/>
      <c r="C27" s="9" t="inlineStr">
        <is>
          <t>同上</t>
        </is>
      </c>
      <c r="D27" s="9" t="inlineStr">
        <is>
          <t>入力</t>
        </is>
      </c>
    </row>
    <row r="28"/>
    <row r="29" ht="20" customHeight="1">
      <c r="A29" s="5" t="inlineStr">
        <is>
          <t>読み取り方</t>
        </is>
      </c>
      <c r="B29" s="9" t="inlineStr"/>
      <c r="C29" s="16" t="n"/>
      <c r="D29" s="13" t="n"/>
    </row>
    <row r="30" ht="46" customHeight="1">
      <c r="A30" s="5" t="inlineStr">
        <is>
          <t>減算にならない ≠ 基準を満たしている</t>
        </is>
      </c>
      <c r="B30" s="9" t="inlineStr">
        <is>
          <t>定員超過利用減算にならない範囲の超過でも、指定通所基準第39条の定員遵守義務には抵触する。また、実際の利用人数に応じた人員基準を満たす必要がある（統合Q&amp;A 問16・問17）。</t>
        </is>
      </c>
      <c r="C30" s="16" t="n"/>
      <c r="D30" s="13" t="n"/>
    </row>
    <row r="31" ht="46" customHeight="1">
      <c r="A31" s="5" t="inlineStr">
        <is>
          <t>打ち手の順番</t>
        </is>
      </c>
      <c r="B31" s="9" t="inlineStr">
        <is>
          <t>① ピーク曜日の利用を他曜日へ振り替えて平準化する（費用ゼロ）。② 利用定員を変更する（届出。ただし定員区分が変わると1人1回あたりの基本報酬が下がる。B24で試算）。③ 受入を続けたうえで必要職員数に合わせて配置を厚くする（加配加算の対象にはならず、基準人員が増えるだけ）。①を先に検討し、それでも足りない場合に②③を比較する。</t>
        </is>
      </c>
      <c r="C31" s="16" t="n"/>
      <c r="D31" s="13" t="n"/>
    </row>
    <row r="32" ht="46" customHeight="1">
      <c r="A32" s="5" t="inlineStr">
        <is>
          <t>端数処理</t>
        </is>
      </c>
      <c r="B32" s="9" t="inlineStr">
        <is>
          <t>定員超過利用減算の計算過程で小数点以下の端数が生じる場合は切り上げ（留意事項通知 第二1(5)⑥）。</t>
        </is>
      </c>
      <c r="C32" s="16" t="n"/>
      <c r="D32" s="13" t="n"/>
    </row>
    <row r="33">
      <c r="A33" s="5" t="inlineStr">
        <is>
          <t>障害児の数から除外できる者</t>
        </is>
      </c>
      <c r="B33" s="9" t="inlineStr">
        <is>
          <t>定員超過利用減算の判定における障害児の数の算定に当たっては、災害等やむを得ない事由により受け入れる障害児を除くことができる（留意事項通知 第二1(5)⑥(一)）。該当する受入れがあった月は、その人数を除いて判定すること（本シートは全員をカウントする）。</t>
        </is>
      </c>
      <c r="C33" s="16" t="n"/>
      <c r="D33" s="13" t="n"/>
    </row>
    <row r="34">
      <c r="A34" s="5" t="inlineStr">
        <is>
          <t>応急的な報酬単価の特例</t>
        </is>
      </c>
      <c r="B34" s="9" t="inlineStr">
        <is>
          <t>令和8年6月1日以降に新規指定された事業所は、基本報酬が所定単位数の1000分の988（児発）／1000分の982（放デイ）に置き換わる（留意事項通知 第二2(1)①(八)・第二2(3)①(五)、サービスコード Z006「令和8年6月1日以降新規指定事業所特例分」）。重症心身障害児を主として通わせる事業所、医療的ケア区分等を算定する障害児、離島・中山間地域等には適用しない配慮措置がある。</t>
        </is>
      </c>
      <c r="C34" s="16" t="n"/>
      <c r="D34" s="13" t="n"/>
    </row>
  </sheetData>
  <mergeCells count="7">
    <mergeCell ref="B33:D33"/>
    <mergeCell ref="A1:D1"/>
    <mergeCell ref="B31:D31"/>
    <mergeCell ref="B32:D32"/>
    <mergeCell ref="B30:D30"/>
    <mergeCell ref="B29:D29"/>
    <mergeCell ref="B34:D34"/>
  </mergeCells>
  <conditionalFormatting sqref="B14">
    <cfRule type="expression" priority="1" dxfId="1">
      <formula>ISNUMBER(SEARCH("超過",B14))</formula>
    </cfRule>
    <cfRule type="expression" priority="2" dxfId="2">
      <formula>OR(B14="OK",B14="対象外")</formula>
    </cfRule>
  </conditionalFormatting>
  <conditionalFormatting sqref="B16">
    <cfRule type="expression" priority="3" dxfId="1">
      <formula>ISNUMBER(SEARCH("超過",B16))</formula>
    </cfRule>
    <cfRule type="expression" priority="4" dxfId="2">
      <formula>OR(B16="OK",B16="対象外")</formula>
    </cfRule>
  </conditionalFormatting>
  <conditionalFormatting sqref="B19">
    <cfRule type="expression" priority="5" dxfId="1">
      <formula>ISNUMBER(SEARCH("超過",B19))</formula>
    </cfRule>
    <cfRule type="expression" priority="6" dxfId="2">
      <formula>OR(B19="OK",B19="対象外")</formula>
    </cfRule>
  </conditionalFormatting>
  <pageMargins left="0.4" right="0.4" top="0.5" bottom="0.5" header="0.5" footer="0.5"/>
  <pageSetup orientation="portrait" paperSize="9" fitToHeight="0" fitToWidth="1"/>
</worksheet>
</file>

<file path=xl/worksheets/sheet6.xml><?xml version="1.0" encoding="utf-8"?>
<worksheet xmlns="http://schemas.openxmlformats.org/spreadsheetml/2006/main">
  <sheetPr>
    <outlinePr summaryBelow="1" summaryRight="1"/>
    <pageSetUpPr fitToPage="1"/>
  </sheetPr>
  <dimension ref="A1:O43"/>
  <sheetViews>
    <sheetView workbookViewId="0">
      <selection activeCell="A1" sqref="A1"/>
    </sheetView>
  </sheetViews>
  <sheetFormatPr baseColWidth="8" defaultRowHeight="15"/>
  <cols>
    <col width="12" customWidth="1" min="1" max="1"/>
    <col width="7" customWidth="1" min="2" max="2"/>
    <col width="14" customWidth="1" min="3" max="3"/>
    <col width="16" customWidth="1" min="4" max="4"/>
    <col width="12" customWidth="1" min="5" max="5"/>
    <col width="12" customWidth="1" min="6" max="6"/>
    <col width="14" customWidth="1" min="7" max="7"/>
    <col width="16" customWidth="1" min="8" max="8"/>
    <col width="16" customWidth="1" min="9" max="9"/>
    <col width="11" customWidth="1" min="10" max="10"/>
    <col width="20" customWidth="1" min="11" max="11"/>
    <col width="12" customWidth="1" min="12" max="12"/>
    <col width="12" customWidth="1" min="13" max="13"/>
    <col width="20" customWidth="1" min="14" max="14"/>
    <col width="30" customWidth="1" min="15" max="15"/>
  </cols>
  <sheetData>
    <row r="1">
      <c r="A1" s="1" t="inlineStr">
        <is>
          <t>様式5　日々の配置チェック表（1か月）</t>
        </is>
      </c>
    </row>
    <row r="2">
      <c r="A2" s="2" t="inlineStr">
        <is>
          <t>当日の実利用児童数から必要人員を自動算出し、実配置と突合して基準適合を日単位で残します。運営指導で確認される「勤務実績表」の裏づけになります。</t>
        </is>
      </c>
    </row>
    <row r="3"/>
    <row r="4"/>
    <row r="5" ht="34" customHeight="1">
      <c r="A5" s="7" t="inlineStr">
        <is>
          <t>日付</t>
        </is>
      </c>
      <c r="B5" s="7" t="inlineStr">
        <is>
          <t>曜日</t>
        </is>
      </c>
      <c r="C5" s="7" t="inlineStr">
        <is>
          <t>単位名</t>
        </is>
      </c>
      <c r="D5" s="7" t="inlineStr">
        <is>
          <t>提供時間帯</t>
        </is>
      </c>
      <c r="E5" s="7" t="inlineStr">
        <is>
          <t>当日の障害児の数</t>
        </is>
      </c>
      <c r="F5" s="7" t="inlineStr">
        <is>
          <t>必要な児童指導員又は保育士の数</t>
        </is>
      </c>
      <c r="G5" s="7" t="inlineStr">
        <is>
          <t>うち児童指導員又は保育士の最低数</t>
        </is>
      </c>
      <c r="H5" s="7" t="inlineStr">
        <is>
          <t>実配置（提供時間帯を通じて専従）※その他の従業者は数えない</t>
        </is>
      </c>
      <c r="I5" s="7" t="inlineStr">
        <is>
          <t>うち児童指導員・保育士</t>
        </is>
      </c>
      <c r="J5" s="7" t="inlineStr">
        <is>
          <t>判定</t>
        </is>
      </c>
      <c r="K5" s="7" t="inlineStr">
        <is>
          <t>定員判定</t>
        </is>
      </c>
      <c r="L5" s="7" t="inlineStr">
        <is>
          <t>常勤者の在席</t>
        </is>
      </c>
      <c r="M5" s="7" t="inlineStr">
        <is>
          <t>児発管の出勤</t>
        </is>
      </c>
      <c r="N5" s="7" t="inlineStr">
        <is>
          <t>機能訓練担当職員等を合計数に算入したか（はい／いいえ）</t>
        </is>
      </c>
      <c r="O5" s="7" t="inlineStr">
        <is>
          <t>備考</t>
        </is>
      </c>
    </row>
    <row r="6">
      <c r="A6" s="28" t="n"/>
      <c r="B6" s="15">
        <f>IF(A6="","",TEXT(A6,"aaa"))</f>
        <v/>
      </c>
      <c r="C6" s="18" t="n"/>
      <c r="D6" s="18" t="n"/>
      <c r="E6" s="18" t="n"/>
      <c r="F6" s="15">
        <f>IF(E6="","",IF(E6&lt;=10,2,2+ROUNDUP((E6-10)/5,0)))</f>
        <v/>
      </c>
      <c r="G6" s="15">
        <f>IF(F6="","",IF($N6="はい",ROUNDUP(F6/2,0),F6))</f>
        <v/>
      </c>
      <c r="H6" s="18" t="n"/>
      <c r="I6" s="18" t="n"/>
      <c r="J6" s="15">
        <f>IF(OR(E6="",H6=""),"",IF(AND(H6&gt;=F6,I6&gt;=G6),"OK","要確認"))</f>
        <v/>
      </c>
      <c r="K6" s="15">
        <f>IF(E6="","",IF(E6&gt;'01_設定'!$B$18,"定員超過利用減算",IF(E6&gt;'01_設定'!$B$7,"定員超過（第39条）","−")))</f>
        <v/>
      </c>
      <c r="L6" s="18" t="n"/>
      <c r="M6" s="18" t="n"/>
      <c r="N6" s="18" t="n"/>
      <c r="O6" s="4" t="n"/>
    </row>
    <row r="7">
      <c r="A7" s="28" t="n"/>
      <c r="B7" s="15">
        <f>IF(A7="","",TEXT(A7,"aaa"))</f>
        <v/>
      </c>
      <c r="C7" s="18" t="n"/>
      <c r="D7" s="18" t="n"/>
      <c r="E7" s="18" t="n"/>
      <c r="F7" s="15">
        <f>IF(E7="","",IF(E7&lt;=10,2,2+ROUNDUP((E7-10)/5,0)))</f>
        <v/>
      </c>
      <c r="G7" s="15">
        <f>IF(F7="","",IF($N7="はい",ROUNDUP(F7/2,0),F7))</f>
        <v/>
      </c>
      <c r="H7" s="18" t="n"/>
      <c r="I7" s="18" t="n"/>
      <c r="J7" s="15">
        <f>IF(OR(E7="",H7=""),"",IF(AND(H7&gt;=F7,I7&gt;=G7),"OK","要確認"))</f>
        <v/>
      </c>
      <c r="K7" s="15">
        <f>IF(E7="","",IF(E7&gt;'01_設定'!$B$18,"定員超過利用減算",IF(E7&gt;'01_設定'!$B$7,"定員超過（第39条）","−")))</f>
        <v/>
      </c>
      <c r="L7" s="18" t="n"/>
      <c r="M7" s="18" t="n"/>
      <c r="N7" s="18" t="n"/>
      <c r="O7" s="4" t="n"/>
    </row>
    <row r="8">
      <c r="A8" s="28" t="n"/>
      <c r="B8" s="15">
        <f>IF(A8="","",TEXT(A8,"aaa"))</f>
        <v/>
      </c>
      <c r="C8" s="18" t="n"/>
      <c r="D8" s="18" t="n"/>
      <c r="E8" s="18" t="n"/>
      <c r="F8" s="15">
        <f>IF(E8="","",IF(E8&lt;=10,2,2+ROUNDUP((E8-10)/5,0)))</f>
        <v/>
      </c>
      <c r="G8" s="15">
        <f>IF(F8="","",IF($N8="はい",ROUNDUP(F8/2,0),F8))</f>
        <v/>
      </c>
      <c r="H8" s="18" t="n"/>
      <c r="I8" s="18" t="n"/>
      <c r="J8" s="15">
        <f>IF(OR(E8="",H8=""),"",IF(AND(H8&gt;=F8,I8&gt;=G8),"OK","要確認"))</f>
        <v/>
      </c>
      <c r="K8" s="15">
        <f>IF(E8="","",IF(E8&gt;'01_設定'!$B$18,"定員超過利用減算",IF(E8&gt;'01_設定'!$B$7,"定員超過（第39条）","−")))</f>
        <v/>
      </c>
      <c r="L8" s="18" t="n"/>
      <c r="M8" s="18" t="n"/>
      <c r="N8" s="18" t="n"/>
      <c r="O8" s="4" t="n"/>
    </row>
    <row r="9">
      <c r="A9" s="28" t="n"/>
      <c r="B9" s="15">
        <f>IF(A9="","",TEXT(A9,"aaa"))</f>
        <v/>
      </c>
      <c r="C9" s="18" t="n"/>
      <c r="D9" s="18" t="n"/>
      <c r="E9" s="18" t="n"/>
      <c r="F9" s="15">
        <f>IF(E9="","",IF(E9&lt;=10,2,2+ROUNDUP((E9-10)/5,0)))</f>
        <v/>
      </c>
      <c r="G9" s="15">
        <f>IF(F9="","",IF($N9="はい",ROUNDUP(F9/2,0),F9))</f>
        <v/>
      </c>
      <c r="H9" s="18" t="n"/>
      <c r="I9" s="18" t="n"/>
      <c r="J9" s="15">
        <f>IF(OR(E9="",H9=""),"",IF(AND(H9&gt;=F9,I9&gt;=G9),"OK","要確認"))</f>
        <v/>
      </c>
      <c r="K9" s="15">
        <f>IF(E9="","",IF(E9&gt;'01_設定'!$B$18,"定員超過利用減算",IF(E9&gt;'01_設定'!$B$7,"定員超過（第39条）","−")))</f>
        <v/>
      </c>
      <c r="L9" s="18" t="n"/>
      <c r="M9" s="18" t="n"/>
      <c r="N9" s="18" t="n"/>
      <c r="O9" s="4" t="n"/>
    </row>
    <row r="10">
      <c r="A10" s="28" t="n"/>
      <c r="B10" s="15">
        <f>IF(A10="","",TEXT(A10,"aaa"))</f>
        <v/>
      </c>
      <c r="C10" s="18" t="n"/>
      <c r="D10" s="18" t="n"/>
      <c r="E10" s="18" t="n"/>
      <c r="F10" s="15">
        <f>IF(E10="","",IF(E10&lt;=10,2,2+ROUNDUP((E10-10)/5,0)))</f>
        <v/>
      </c>
      <c r="G10" s="15">
        <f>IF(F10="","",IF($N10="はい",ROUNDUP(F10/2,0),F10))</f>
        <v/>
      </c>
      <c r="H10" s="18" t="n"/>
      <c r="I10" s="18" t="n"/>
      <c r="J10" s="15">
        <f>IF(OR(E10="",H10=""),"",IF(AND(H10&gt;=F10,I10&gt;=G10),"OK","要確認"))</f>
        <v/>
      </c>
      <c r="K10" s="15">
        <f>IF(E10="","",IF(E10&gt;'01_設定'!$B$18,"定員超過利用減算",IF(E10&gt;'01_設定'!$B$7,"定員超過（第39条）","−")))</f>
        <v/>
      </c>
      <c r="L10" s="18" t="n"/>
      <c r="M10" s="18" t="n"/>
      <c r="N10" s="18" t="n"/>
      <c r="O10" s="4" t="n"/>
    </row>
    <row r="11">
      <c r="A11" s="28" t="n"/>
      <c r="B11" s="15">
        <f>IF(A11="","",TEXT(A11,"aaa"))</f>
        <v/>
      </c>
      <c r="C11" s="18" t="n"/>
      <c r="D11" s="18" t="n"/>
      <c r="E11" s="18" t="n"/>
      <c r="F11" s="15">
        <f>IF(E11="","",IF(E11&lt;=10,2,2+ROUNDUP((E11-10)/5,0)))</f>
        <v/>
      </c>
      <c r="G11" s="15">
        <f>IF(F11="","",IF($N11="はい",ROUNDUP(F11/2,0),F11))</f>
        <v/>
      </c>
      <c r="H11" s="18" t="n"/>
      <c r="I11" s="18" t="n"/>
      <c r="J11" s="15">
        <f>IF(OR(E11="",H11=""),"",IF(AND(H11&gt;=F11,I11&gt;=G11),"OK","要確認"))</f>
        <v/>
      </c>
      <c r="K11" s="15">
        <f>IF(E11="","",IF(E11&gt;'01_設定'!$B$18,"定員超過利用減算",IF(E11&gt;'01_設定'!$B$7,"定員超過（第39条）","−")))</f>
        <v/>
      </c>
      <c r="L11" s="18" t="n"/>
      <c r="M11" s="18" t="n"/>
      <c r="N11" s="18" t="n"/>
      <c r="O11" s="4" t="n"/>
    </row>
    <row r="12">
      <c r="A12" s="28" t="n"/>
      <c r="B12" s="15">
        <f>IF(A12="","",TEXT(A12,"aaa"))</f>
        <v/>
      </c>
      <c r="C12" s="18" t="n"/>
      <c r="D12" s="18" t="n"/>
      <c r="E12" s="18" t="n"/>
      <c r="F12" s="15">
        <f>IF(E12="","",IF(E12&lt;=10,2,2+ROUNDUP((E12-10)/5,0)))</f>
        <v/>
      </c>
      <c r="G12" s="15">
        <f>IF(F12="","",IF($N12="はい",ROUNDUP(F12/2,0),F12))</f>
        <v/>
      </c>
      <c r="H12" s="18" t="n"/>
      <c r="I12" s="18" t="n"/>
      <c r="J12" s="15">
        <f>IF(OR(E12="",H12=""),"",IF(AND(H12&gt;=F12,I12&gt;=G12),"OK","要確認"))</f>
        <v/>
      </c>
      <c r="K12" s="15">
        <f>IF(E12="","",IF(E12&gt;'01_設定'!$B$18,"定員超過利用減算",IF(E12&gt;'01_設定'!$B$7,"定員超過（第39条）","−")))</f>
        <v/>
      </c>
      <c r="L12" s="18" t="n"/>
      <c r="M12" s="18" t="n"/>
      <c r="N12" s="18" t="n"/>
      <c r="O12" s="4" t="n"/>
    </row>
    <row r="13">
      <c r="A13" s="28" t="n"/>
      <c r="B13" s="15">
        <f>IF(A13="","",TEXT(A13,"aaa"))</f>
        <v/>
      </c>
      <c r="C13" s="18" t="n"/>
      <c r="D13" s="18" t="n"/>
      <c r="E13" s="18" t="n"/>
      <c r="F13" s="15">
        <f>IF(E13="","",IF(E13&lt;=10,2,2+ROUNDUP((E13-10)/5,0)))</f>
        <v/>
      </c>
      <c r="G13" s="15">
        <f>IF(F13="","",IF($N13="はい",ROUNDUP(F13/2,0),F13))</f>
        <v/>
      </c>
      <c r="H13" s="18" t="n"/>
      <c r="I13" s="18" t="n"/>
      <c r="J13" s="15">
        <f>IF(OR(E13="",H13=""),"",IF(AND(H13&gt;=F13,I13&gt;=G13),"OK","要確認"))</f>
        <v/>
      </c>
      <c r="K13" s="15">
        <f>IF(E13="","",IF(E13&gt;'01_設定'!$B$18,"定員超過利用減算",IF(E13&gt;'01_設定'!$B$7,"定員超過（第39条）","−")))</f>
        <v/>
      </c>
      <c r="L13" s="18" t="n"/>
      <c r="M13" s="18" t="n"/>
      <c r="N13" s="18" t="n"/>
      <c r="O13" s="4" t="n"/>
    </row>
    <row r="14">
      <c r="A14" s="28" t="n"/>
      <c r="B14" s="15">
        <f>IF(A14="","",TEXT(A14,"aaa"))</f>
        <v/>
      </c>
      <c r="C14" s="18" t="n"/>
      <c r="D14" s="18" t="n"/>
      <c r="E14" s="18" t="n"/>
      <c r="F14" s="15">
        <f>IF(E14="","",IF(E14&lt;=10,2,2+ROUNDUP((E14-10)/5,0)))</f>
        <v/>
      </c>
      <c r="G14" s="15">
        <f>IF(F14="","",IF($N14="はい",ROUNDUP(F14/2,0),F14))</f>
        <v/>
      </c>
      <c r="H14" s="18" t="n"/>
      <c r="I14" s="18" t="n"/>
      <c r="J14" s="15">
        <f>IF(OR(E14="",H14=""),"",IF(AND(H14&gt;=F14,I14&gt;=G14),"OK","要確認"))</f>
        <v/>
      </c>
      <c r="K14" s="15">
        <f>IF(E14="","",IF(E14&gt;'01_設定'!$B$18,"定員超過利用減算",IF(E14&gt;'01_設定'!$B$7,"定員超過（第39条）","−")))</f>
        <v/>
      </c>
      <c r="L14" s="18" t="n"/>
      <c r="M14" s="18" t="n"/>
      <c r="N14" s="18" t="n"/>
      <c r="O14" s="4" t="n"/>
    </row>
    <row r="15">
      <c r="A15" s="28" t="n"/>
      <c r="B15" s="15">
        <f>IF(A15="","",TEXT(A15,"aaa"))</f>
        <v/>
      </c>
      <c r="C15" s="18" t="n"/>
      <c r="D15" s="18" t="n"/>
      <c r="E15" s="18" t="n"/>
      <c r="F15" s="15">
        <f>IF(E15="","",IF(E15&lt;=10,2,2+ROUNDUP((E15-10)/5,0)))</f>
        <v/>
      </c>
      <c r="G15" s="15">
        <f>IF(F15="","",IF($N15="はい",ROUNDUP(F15/2,0),F15))</f>
        <v/>
      </c>
      <c r="H15" s="18" t="n"/>
      <c r="I15" s="18" t="n"/>
      <c r="J15" s="15">
        <f>IF(OR(E15="",H15=""),"",IF(AND(H15&gt;=F15,I15&gt;=G15),"OK","要確認"))</f>
        <v/>
      </c>
      <c r="K15" s="15">
        <f>IF(E15="","",IF(E15&gt;'01_設定'!$B$18,"定員超過利用減算",IF(E15&gt;'01_設定'!$B$7,"定員超過（第39条）","−")))</f>
        <v/>
      </c>
      <c r="L15" s="18" t="n"/>
      <c r="M15" s="18" t="n"/>
      <c r="N15" s="18" t="n"/>
      <c r="O15" s="4" t="n"/>
    </row>
    <row r="16">
      <c r="A16" s="28" t="n"/>
      <c r="B16" s="15">
        <f>IF(A16="","",TEXT(A16,"aaa"))</f>
        <v/>
      </c>
      <c r="C16" s="18" t="n"/>
      <c r="D16" s="18" t="n"/>
      <c r="E16" s="18" t="n"/>
      <c r="F16" s="15">
        <f>IF(E16="","",IF(E16&lt;=10,2,2+ROUNDUP((E16-10)/5,0)))</f>
        <v/>
      </c>
      <c r="G16" s="15">
        <f>IF(F16="","",IF($N16="はい",ROUNDUP(F16/2,0),F16))</f>
        <v/>
      </c>
      <c r="H16" s="18" t="n"/>
      <c r="I16" s="18" t="n"/>
      <c r="J16" s="15">
        <f>IF(OR(E16="",H16=""),"",IF(AND(H16&gt;=F16,I16&gt;=G16),"OK","要確認"))</f>
        <v/>
      </c>
      <c r="K16" s="15">
        <f>IF(E16="","",IF(E16&gt;'01_設定'!$B$18,"定員超過利用減算",IF(E16&gt;'01_設定'!$B$7,"定員超過（第39条）","−")))</f>
        <v/>
      </c>
      <c r="L16" s="18" t="n"/>
      <c r="M16" s="18" t="n"/>
      <c r="N16" s="18" t="n"/>
      <c r="O16" s="4" t="n"/>
    </row>
    <row r="17">
      <c r="A17" s="28" t="n"/>
      <c r="B17" s="15">
        <f>IF(A17="","",TEXT(A17,"aaa"))</f>
        <v/>
      </c>
      <c r="C17" s="18" t="n"/>
      <c r="D17" s="18" t="n"/>
      <c r="E17" s="18" t="n"/>
      <c r="F17" s="15">
        <f>IF(E17="","",IF(E17&lt;=10,2,2+ROUNDUP((E17-10)/5,0)))</f>
        <v/>
      </c>
      <c r="G17" s="15">
        <f>IF(F17="","",IF($N17="はい",ROUNDUP(F17/2,0),F17))</f>
        <v/>
      </c>
      <c r="H17" s="18" t="n"/>
      <c r="I17" s="18" t="n"/>
      <c r="J17" s="15">
        <f>IF(OR(E17="",H17=""),"",IF(AND(H17&gt;=F17,I17&gt;=G17),"OK","要確認"))</f>
        <v/>
      </c>
      <c r="K17" s="15">
        <f>IF(E17="","",IF(E17&gt;'01_設定'!$B$18,"定員超過利用減算",IF(E17&gt;'01_設定'!$B$7,"定員超過（第39条）","−")))</f>
        <v/>
      </c>
      <c r="L17" s="18" t="n"/>
      <c r="M17" s="18" t="n"/>
      <c r="N17" s="18" t="n"/>
      <c r="O17" s="4" t="n"/>
    </row>
    <row r="18">
      <c r="A18" s="28" t="n"/>
      <c r="B18" s="15">
        <f>IF(A18="","",TEXT(A18,"aaa"))</f>
        <v/>
      </c>
      <c r="C18" s="18" t="n"/>
      <c r="D18" s="18" t="n"/>
      <c r="E18" s="18" t="n"/>
      <c r="F18" s="15">
        <f>IF(E18="","",IF(E18&lt;=10,2,2+ROUNDUP((E18-10)/5,0)))</f>
        <v/>
      </c>
      <c r="G18" s="15">
        <f>IF(F18="","",IF($N18="はい",ROUNDUP(F18/2,0),F18))</f>
        <v/>
      </c>
      <c r="H18" s="18" t="n"/>
      <c r="I18" s="18" t="n"/>
      <c r="J18" s="15">
        <f>IF(OR(E18="",H18=""),"",IF(AND(H18&gt;=F18,I18&gt;=G18),"OK","要確認"))</f>
        <v/>
      </c>
      <c r="K18" s="15">
        <f>IF(E18="","",IF(E18&gt;'01_設定'!$B$18,"定員超過利用減算",IF(E18&gt;'01_設定'!$B$7,"定員超過（第39条）","−")))</f>
        <v/>
      </c>
      <c r="L18" s="18" t="n"/>
      <c r="M18" s="18" t="n"/>
      <c r="N18" s="18" t="n"/>
      <c r="O18" s="4" t="n"/>
    </row>
    <row r="19">
      <c r="A19" s="28" t="n"/>
      <c r="B19" s="15">
        <f>IF(A19="","",TEXT(A19,"aaa"))</f>
        <v/>
      </c>
      <c r="C19" s="18" t="n"/>
      <c r="D19" s="18" t="n"/>
      <c r="E19" s="18" t="n"/>
      <c r="F19" s="15">
        <f>IF(E19="","",IF(E19&lt;=10,2,2+ROUNDUP((E19-10)/5,0)))</f>
        <v/>
      </c>
      <c r="G19" s="15">
        <f>IF(F19="","",IF($N19="はい",ROUNDUP(F19/2,0),F19))</f>
        <v/>
      </c>
      <c r="H19" s="18" t="n"/>
      <c r="I19" s="18" t="n"/>
      <c r="J19" s="15">
        <f>IF(OR(E19="",H19=""),"",IF(AND(H19&gt;=F19,I19&gt;=G19),"OK","要確認"))</f>
        <v/>
      </c>
      <c r="K19" s="15">
        <f>IF(E19="","",IF(E19&gt;'01_設定'!$B$18,"定員超過利用減算",IF(E19&gt;'01_設定'!$B$7,"定員超過（第39条）","−")))</f>
        <v/>
      </c>
      <c r="L19" s="18" t="n"/>
      <c r="M19" s="18" t="n"/>
      <c r="N19" s="18" t="n"/>
      <c r="O19" s="4" t="n"/>
    </row>
    <row r="20">
      <c r="A20" s="28" t="n"/>
      <c r="B20" s="15">
        <f>IF(A20="","",TEXT(A20,"aaa"))</f>
        <v/>
      </c>
      <c r="C20" s="18" t="n"/>
      <c r="D20" s="18" t="n"/>
      <c r="E20" s="18" t="n"/>
      <c r="F20" s="15">
        <f>IF(E20="","",IF(E20&lt;=10,2,2+ROUNDUP((E20-10)/5,0)))</f>
        <v/>
      </c>
      <c r="G20" s="15">
        <f>IF(F20="","",IF($N20="はい",ROUNDUP(F20/2,0),F20))</f>
        <v/>
      </c>
      <c r="H20" s="18" t="n"/>
      <c r="I20" s="18" t="n"/>
      <c r="J20" s="15">
        <f>IF(OR(E20="",H20=""),"",IF(AND(H20&gt;=F20,I20&gt;=G20),"OK","要確認"))</f>
        <v/>
      </c>
      <c r="K20" s="15">
        <f>IF(E20="","",IF(E20&gt;'01_設定'!$B$18,"定員超過利用減算",IF(E20&gt;'01_設定'!$B$7,"定員超過（第39条）","−")))</f>
        <v/>
      </c>
      <c r="L20" s="18" t="n"/>
      <c r="M20" s="18" t="n"/>
      <c r="N20" s="18" t="n"/>
      <c r="O20" s="4" t="n"/>
    </row>
    <row r="21">
      <c r="A21" s="28" t="n"/>
      <c r="B21" s="15">
        <f>IF(A21="","",TEXT(A21,"aaa"))</f>
        <v/>
      </c>
      <c r="C21" s="18" t="n"/>
      <c r="D21" s="18" t="n"/>
      <c r="E21" s="18" t="n"/>
      <c r="F21" s="15">
        <f>IF(E21="","",IF(E21&lt;=10,2,2+ROUNDUP((E21-10)/5,0)))</f>
        <v/>
      </c>
      <c r="G21" s="15">
        <f>IF(F21="","",IF($N21="はい",ROUNDUP(F21/2,0),F21))</f>
        <v/>
      </c>
      <c r="H21" s="18" t="n"/>
      <c r="I21" s="18" t="n"/>
      <c r="J21" s="15">
        <f>IF(OR(E21="",H21=""),"",IF(AND(H21&gt;=F21,I21&gt;=G21),"OK","要確認"))</f>
        <v/>
      </c>
      <c r="K21" s="15">
        <f>IF(E21="","",IF(E21&gt;'01_設定'!$B$18,"定員超過利用減算",IF(E21&gt;'01_設定'!$B$7,"定員超過（第39条）","−")))</f>
        <v/>
      </c>
      <c r="L21" s="18" t="n"/>
      <c r="M21" s="18" t="n"/>
      <c r="N21" s="18" t="n"/>
      <c r="O21" s="4" t="n"/>
    </row>
    <row r="22">
      <c r="A22" s="28" t="n"/>
      <c r="B22" s="15">
        <f>IF(A22="","",TEXT(A22,"aaa"))</f>
        <v/>
      </c>
      <c r="C22" s="18" t="n"/>
      <c r="D22" s="18" t="n"/>
      <c r="E22" s="18" t="n"/>
      <c r="F22" s="15">
        <f>IF(E22="","",IF(E22&lt;=10,2,2+ROUNDUP((E22-10)/5,0)))</f>
        <v/>
      </c>
      <c r="G22" s="15">
        <f>IF(F22="","",IF($N22="はい",ROUNDUP(F22/2,0),F22))</f>
        <v/>
      </c>
      <c r="H22" s="18" t="n"/>
      <c r="I22" s="18" t="n"/>
      <c r="J22" s="15">
        <f>IF(OR(E22="",H22=""),"",IF(AND(H22&gt;=F22,I22&gt;=G22),"OK","要確認"))</f>
        <v/>
      </c>
      <c r="K22" s="15">
        <f>IF(E22="","",IF(E22&gt;'01_設定'!$B$18,"定員超過利用減算",IF(E22&gt;'01_設定'!$B$7,"定員超過（第39条）","−")))</f>
        <v/>
      </c>
      <c r="L22" s="18" t="n"/>
      <c r="M22" s="18" t="n"/>
      <c r="N22" s="18" t="n"/>
      <c r="O22" s="4" t="n"/>
    </row>
    <row r="23">
      <c r="A23" s="28" t="n"/>
      <c r="B23" s="15">
        <f>IF(A23="","",TEXT(A23,"aaa"))</f>
        <v/>
      </c>
      <c r="C23" s="18" t="n"/>
      <c r="D23" s="18" t="n"/>
      <c r="E23" s="18" t="n"/>
      <c r="F23" s="15">
        <f>IF(E23="","",IF(E23&lt;=10,2,2+ROUNDUP((E23-10)/5,0)))</f>
        <v/>
      </c>
      <c r="G23" s="15">
        <f>IF(F23="","",IF($N23="はい",ROUNDUP(F23/2,0),F23))</f>
        <v/>
      </c>
      <c r="H23" s="18" t="n"/>
      <c r="I23" s="18" t="n"/>
      <c r="J23" s="15">
        <f>IF(OR(E23="",H23=""),"",IF(AND(H23&gt;=F23,I23&gt;=G23),"OK","要確認"))</f>
        <v/>
      </c>
      <c r="K23" s="15">
        <f>IF(E23="","",IF(E23&gt;'01_設定'!$B$18,"定員超過利用減算",IF(E23&gt;'01_設定'!$B$7,"定員超過（第39条）","−")))</f>
        <v/>
      </c>
      <c r="L23" s="18" t="n"/>
      <c r="M23" s="18" t="n"/>
      <c r="N23" s="18" t="n"/>
      <c r="O23" s="4" t="n"/>
    </row>
    <row r="24">
      <c r="A24" s="28" t="n"/>
      <c r="B24" s="15">
        <f>IF(A24="","",TEXT(A24,"aaa"))</f>
        <v/>
      </c>
      <c r="C24" s="18" t="n"/>
      <c r="D24" s="18" t="n"/>
      <c r="E24" s="18" t="n"/>
      <c r="F24" s="15">
        <f>IF(E24="","",IF(E24&lt;=10,2,2+ROUNDUP((E24-10)/5,0)))</f>
        <v/>
      </c>
      <c r="G24" s="15">
        <f>IF(F24="","",IF($N24="はい",ROUNDUP(F24/2,0),F24))</f>
        <v/>
      </c>
      <c r="H24" s="18" t="n"/>
      <c r="I24" s="18" t="n"/>
      <c r="J24" s="15">
        <f>IF(OR(E24="",H24=""),"",IF(AND(H24&gt;=F24,I24&gt;=G24),"OK","要確認"))</f>
        <v/>
      </c>
      <c r="K24" s="15">
        <f>IF(E24="","",IF(E24&gt;'01_設定'!$B$18,"定員超過利用減算",IF(E24&gt;'01_設定'!$B$7,"定員超過（第39条）","−")))</f>
        <v/>
      </c>
      <c r="L24" s="18" t="n"/>
      <c r="M24" s="18" t="n"/>
      <c r="N24" s="18" t="n"/>
      <c r="O24" s="4" t="n"/>
    </row>
    <row r="25">
      <c r="A25" s="28" t="n"/>
      <c r="B25" s="15">
        <f>IF(A25="","",TEXT(A25,"aaa"))</f>
        <v/>
      </c>
      <c r="C25" s="18" t="n"/>
      <c r="D25" s="18" t="n"/>
      <c r="E25" s="18" t="n"/>
      <c r="F25" s="15">
        <f>IF(E25="","",IF(E25&lt;=10,2,2+ROUNDUP((E25-10)/5,0)))</f>
        <v/>
      </c>
      <c r="G25" s="15">
        <f>IF(F25="","",IF($N25="はい",ROUNDUP(F25/2,0),F25))</f>
        <v/>
      </c>
      <c r="H25" s="18" t="n"/>
      <c r="I25" s="18" t="n"/>
      <c r="J25" s="15">
        <f>IF(OR(E25="",H25=""),"",IF(AND(H25&gt;=F25,I25&gt;=G25),"OK","要確認"))</f>
        <v/>
      </c>
      <c r="K25" s="15">
        <f>IF(E25="","",IF(E25&gt;'01_設定'!$B$18,"定員超過利用減算",IF(E25&gt;'01_設定'!$B$7,"定員超過（第39条）","−")))</f>
        <v/>
      </c>
      <c r="L25" s="18" t="n"/>
      <c r="M25" s="18" t="n"/>
      <c r="N25" s="18" t="n"/>
      <c r="O25" s="4" t="n"/>
    </row>
    <row r="26">
      <c r="A26" s="28" t="n"/>
      <c r="B26" s="15">
        <f>IF(A26="","",TEXT(A26,"aaa"))</f>
        <v/>
      </c>
      <c r="C26" s="18" t="n"/>
      <c r="D26" s="18" t="n"/>
      <c r="E26" s="18" t="n"/>
      <c r="F26" s="15">
        <f>IF(E26="","",IF(E26&lt;=10,2,2+ROUNDUP((E26-10)/5,0)))</f>
        <v/>
      </c>
      <c r="G26" s="15">
        <f>IF(F26="","",IF($N26="はい",ROUNDUP(F26/2,0),F26))</f>
        <v/>
      </c>
      <c r="H26" s="18" t="n"/>
      <c r="I26" s="18" t="n"/>
      <c r="J26" s="15">
        <f>IF(OR(E26="",H26=""),"",IF(AND(H26&gt;=F26,I26&gt;=G26),"OK","要確認"))</f>
        <v/>
      </c>
      <c r="K26" s="15">
        <f>IF(E26="","",IF(E26&gt;'01_設定'!$B$18,"定員超過利用減算",IF(E26&gt;'01_設定'!$B$7,"定員超過（第39条）","−")))</f>
        <v/>
      </c>
      <c r="L26" s="18" t="n"/>
      <c r="M26" s="18" t="n"/>
      <c r="N26" s="18" t="n"/>
      <c r="O26" s="4" t="n"/>
    </row>
    <row r="27">
      <c r="A27" s="28" t="n"/>
      <c r="B27" s="15">
        <f>IF(A27="","",TEXT(A27,"aaa"))</f>
        <v/>
      </c>
      <c r="C27" s="18" t="n"/>
      <c r="D27" s="18" t="n"/>
      <c r="E27" s="18" t="n"/>
      <c r="F27" s="15">
        <f>IF(E27="","",IF(E27&lt;=10,2,2+ROUNDUP((E27-10)/5,0)))</f>
        <v/>
      </c>
      <c r="G27" s="15">
        <f>IF(F27="","",IF($N27="はい",ROUNDUP(F27/2,0),F27))</f>
        <v/>
      </c>
      <c r="H27" s="18" t="n"/>
      <c r="I27" s="18" t="n"/>
      <c r="J27" s="15">
        <f>IF(OR(E27="",H27=""),"",IF(AND(H27&gt;=F27,I27&gt;=G27),"OK","要確認"))</f>
        <v/>
      </c>
      <c r="K27" s="15">
        <f>IF(E27="","",IF(E27&gt;'01_設定'!$B$18,"定員超過利用減算",IF(E27&gt;'01_設定'!$B$7,"定員超過（第39条）","−")))</f>
        <v/>
      </c>
      <c r="L27" s="18" t="n"/>
      <c r="M27" s="18" t="n"/>
      <c r="N27" s="18" t="n"/>
      <c r="O27" s="4" t="n"/>
    </row>
    <row r="28">
      <c r="A28" s="28" t="n"/>
      <c r="B28" s="15">
        <f>IF(A28="","",TEXT(A28,"aaa"))</f>
        <v/>
      </c>
      <c r="C28" s="18" t="n"/>
      <c r="D28" s="18" t="n"/>
      <c r="E28" s="18" t="n"/>
      <c r="F28" s="15">
        <f>IF(E28="","",IF(E28&lt;=10,2,2+ROUNDUP((E28-10)/5,0)))</f>
        <v/>
      </c>
      <c r="G28" s="15">
        <f>IF(F28="","",IF($N28="はい",ROUNDUP(F28/2,0),F28))</f>
        <v/>
      </c>
      <c r="H28" s="18" t="n"/>
      <c r="I28" s="18" t="n"/>
      <c r="J28" s="15">
        <f>IF(OR(E28="",H28=""),"",IF(AND(H28&gt;=F28,I28&gt;=G28),"OK","要確認"))</f>
        <v/>
      </c>
      <c r="K28" s="15">
        <f>IF(E28="","",IF(E28&gt;'01_設定'!$B$18,"定員超過利用減算",IF(E28&gt;'01_設定'!$B$7,"定員超過（第39条）","−")))</f>
        <v/>
      </c>
      <c r="L28" s="18" t="n"/>
      <c r="M28" s="18" t="n"/>
      <c r="N28" s="18" t="n"/>
      <c r="O28" s="4" t="n"/>
    </row>
    <row r="29">
      <c r="A29" s="28" t="n"/>
      <c r="B29" s="15">
        <f>IF(A29="","",TEXT(A29,"aaa"))</f>
        <v/>
      </c>
      <c r="C29" s="18" t="n"/>
      <c r="D29" s="18" t="n"/>
      <c r="E29" s="18" t="n"/>
      <c r="F29" s="15">
        <f>IF(E29="","",IF(E29&lt;=10,2,2+ROUNDUP((E29-10)/5,0)))</f>
        <v/>
      </c>
      <c r="G29" s="15">
        <f>IF(F29="","",IF($N29="はい",ROUNDUP(F29/2,0),F29))</f>
        <v/>
      </c>
      <c r="H29" s="18" t="n"/>
      <c r="I29" s="18" t="n"/>
      <c r="J29" s="15">
        <f>IF(OR(E29="",H29=""),"",IF(AND(H29&gt;=F29,I29&gt;=G29),"OK","要確認"))</f>
        <v/>
      </c>
      <c r="K29" s="15">
        <f>IF(E29="","",IF(E29&gt;'01_設定'!$B$18,"定員超過利用減算",IF(E29&gt;'01_設定'!$B$7,"定員超過（第39条）","−")))</f>
        <v/>
      </c>
      <c r="L29" s="18" t="n"/>
      <c r="M29" s="18" t="n"/>
      <c r="N29" s="18" t="n"/>
      <c r="O29" s="4" t="n"/>
    </row>
    <row r="30">
      <c r="A30" s="28" t="n"/>
      <c r="B30" s="15">
        <f>IF(A30="","",TEXT(A30,"aaa"))</f>
        <v/>
      </c>
      <c r="C30" s="18" t="n"/>
      <c r="D30" s="18" t="n"/>
      <c r="E30" s="18" t="n"/>
      <c r="F30" s="15">
        <f>IF(E30="","",IF(E30&lt;=10,2,2+ROUNDUP((E30-10)/5,0)))</f>
        <v/>
      </c>
      <c r="G30" s="15">
        <f>IF(F30="","",IF($N30="はい",ROUNDUP(F30/2,0),F30))</f>
        <v/>
      </c>
      <c r="H30" s="18" t="n"/>
      <c r="I30" s="18" t="n"/>
      <c r="J30" s="15">
        <f>IF(OR(E30="",H30=""),"",IF(AND(H30&gt;=F30,I30&gt;=G30),"OK","要確認"))</f>
        <v/>
      </c>
      <c r="K30" s="15">
        <f>IF(E30="","",IF(E30&gt;'01_設定'!$B$18,"定員超過利用減算",IF(E30&gt;'01_設定'!$B$7,"定員超過（第39条）","−")))</f>
        <v/>
      </c>
      <c r="L30" s="18" t="n"/>
      <c r="M30" s="18" t="n"/>
      <c r="N30" s="18" t="n"/>
      <c r="O30" s="4" t="n"/>
    </row>
    <row r="31">
      <c r="A31" s="28" t="n"/>
      <c r="B31" s="15">
        <f>IF(A31="","",TEXT(A31,"aaa"))</f>
        <v/>
      </c>
      <c r="C31" s="18" t="n"/>
      <c r="D31" s="18" t="n"/>
      <c r="E31" s="18" t="n"/>
      <c r="F31" s="15">
        <f>IF(E31="","",IF(E31&lt;=10,2,2+ROUNDUP((E31-10)/5,0)))</f>
        <v/>
      </c>
      <c r="G31" s="15">
        <f>IF(F31="","",IF($N31="はい",ROUNDUP(F31/2,0),F31))</f>
        <v/>
      </c>
      <c r="H31" s="18" t="n"/>
      <c r="I31" s="18" t="n"/>
      <c r="J31" s="15">
        <f>IF(OR(E31="",H31=""),"",IF(AND(H31&gt;=F31,I31&gt;=G31),"OK","要確認"))</f>
        <v/>
      </c>
      <c r="K31" s="15">
        <f>IF(E31="","",IF(E31&gt;'01_設定'!$B$18,"定員超過利用減算",IF(E31&gt;'01_設定'!$B$7,"定員超過（第39条）","−")))</f>
        <v/>
      </c>
      <c r="L31" s="18" t="n"/>
      <c r="M31" s="18" t="n"/>
      <c r="N31" s="18" t="n"/>
      <c r="O31" s="4" t="n"/>
    </row>
    <row r="32">
      <c r="A32" s="28" t="n"/>
      <c r="B32" s="15">
        <f>IF(A32="","",TEXT(A32,"aaa"))</f>
        <v/>
      </c>
      <c r="C32" s="18" t="n"/>
      <c r="D32" s="18" t="n"/>
      <c r="E32" s="18" t="n"/>
      <c r="F32" s="15">
        <f>IF(E32="","",IF(E32&lt;=10,2,2+ROUNDUP((E32-10)/5,0)))</f>
        <v/>
      </c>
      <c r="G32" s="15">
        <f>IF(F32="","",IF($N32="はい",ROUNDUP(F32/2,0),F32))</f>
        <v/>
      </c>
      <c r="H32" s="18" t="n"/>
      <c r="I32" s="18" t="n"/>
      <c r="J32" s="15">
        <f>IF(OR(E32="",H32=""),"",IF(AND(H32&gt;=F32,I32&gt;=G32),"OK","要確認"))</f>
        <v/>
      </c>
      <c r="K32" s="15">
        <f>IF(E32="","",IF(E32&gt;'01_設定'!$B$18,"定員超過利用減算",IF(E32&gt;'01_設定'!$B$7,"定員超過（第39条）","−")))</f>
        <v/>
      </c>
      <c r="L32" s="18" t="n"/>
      <c r="M32" s="18" t="n"/>
      <c r="N32" s="18" t="n"/>
      <c r="O32" s="4" t="n"/>
    </row>
    <row r="33">
      <c r="A33" s="28" t="n"/>
      <c r="B33" s="15">
        <f>IF(A33="","",TEXT(A33,"aaa"))</f>
        <v/>
      </c>
      <c r="C33" s="18" t="n"/>
      <c r="D33" s="18" t="n"/>
      <c r="E33" s="18" t="n"/>
      <c r="F33" s="15">
        <f>IF(E33="","",IF(E33&lt;=10,2,2+ROUNDUP((E33-10)/5,0)))</f>
        <v/>
      </c>
      <c r="G33" s="15">
        <f>IF(F33="","",IF($N33="はい",ROUNDUP(F33/2,0),F33))</f>
        <v/>
      </c>
      <c r="H33" s="18" t="n"/>
      <c r="I33" s="18" t="n"/>
      <c r="J33" s="15">
        <f>IF(OR(E33="",H33=""),"",IF(AND(H33&gt;=F33,I33&gt;=G33),"OK","要確認"))</f>
        <v/>
      </c>
      <c r="K33" s="15">
        <f>IF(E33="","",IF(E33&gt;'01_設定'!$B$18,"定員超過利用減算",IF(E33&gt;'01_設定'!$B$7,"定員超過（第39条）","−")))</f>
        <v/>
      </c>
      <c r="L33" s="18" t="n"/>
      <c r="M33" s="18" t="n"/>
      <c r="N33" s="18" t="n"/>
      <c r="O33" s="4" t="n"/>
    </row>
    <row r="34">
      <c r="A34" s="28" t="n"/>
      <c r="B34" s="15">
        <f>IF(A34="","",TEXT(A34,"aaa"))</f>
        <v/>
      </c>
      <c r="C34" s="18" t="n"/>
      <c r="D34" s="18" t="n"/>
      <c r="E34" s="18" t="n"/>
      <c r="F34" s="15">
        <f>IF(E34="","",IF(E34&lt;=10,2,2+ROUNDUP((E34-10)/5,0)))</f>
        <v/>
      </c>
      <c r="G34" s="15">
        <f>IF(F34="","",IF($N34="はい",ROUNDUP(F34/2,0),F34))</f>
        <v/>
      </c>
      <c r="H34" s="18" t="n"/>
      <c r="I34" s="18" t="n"/>
      <c r="J34" s="15">
        <f>IF(OR(E34="",H34=""),"",IF(AND(H34&gt;=F34,I34&gt;=G34),"OK","要確認"))</f>
        <v/>
      </c>
      <c r="K34" s="15">
        <f>IF(E34="","",IF(E34&gt;'01_設定'!$B$18,"定員超過利用減算",IF(E34&gt;'01_設定'!$B$7,"定員超過（第39条）","−")))</f>
        <v/>
      </c>
      <c r="L34" s="18" t="n"/>
      <c r="M34" s="18" t="n"/>
      <c r="N34" s="18" t="n"/>
      <c r="O34" s="4" t="n"/>
    </row>
    <row r="35">
      <c r="A35" s="28" t="n"/>
      <c r="B35" s="15">
        <f>IF(A35="","",TEXT(A35,"aaa"))</f>
        <v/>
      </c>
      <c r="C35" s="18" t="n"/>
      <c r="D35" s="18" t="n"/>
      <c r="E35" s="18" t="n"/>
      <c r="F35" s="15">
        <f>IF(E35="","",IF(E35&lt;=10,2,2+ROUNDUP((E35-10)/5,0)))</f>
        <v/>
      </c>
      <c r="G35" s="15">
        <f>IF(F35="","",IF($N35="はい",ROUNDUP(F35/2,0),F35))</f>
        <v/>
      </c>
      <c r="H35" s="18" t="n"/>
      <c r="I35" s="18" t="n"/>
      <c r="J35" s="15">
        <f>IF(OR(E35="",H35=""),"",IF(AND(H35&gt;=F35,I35&gt;=G35),"OK","要確認"))</f>
        <v/>
      </c>
      <c r="K35" s="15">
        <f>IF(E35="","",IF(E35&gt;'01_設定'!$B$18,"定員超過利用減算",IF(E35&gt;'01_設定'!$B$7,"定員超過（第39条）","−")))</f>
        <v/>
      </c>
      <c r="L35" s="18" t="n"/>
      <c r="M35" s="18" t="n"/>
      <c r="N35" s="18" t="n"/>
      <c r="O35" s="4" t="n"/>
    </row>
    <row r="36">
      <c r="A36" s="28" t="n"/>
      <c r="B36" s="15">
        <f>IF(A36="","",TEXT(A36,"aaa"))</f>
        <v/>
      </c>
      <c r="C36" s="18" t="n"/>
      <c r="D36" s="18" t="n"/>
      <c r="E36" s="18" t="n"/>
      <c r="F36" s="15">
        <f>IF(E36="","",IF(E36&lt;=10,2,2+ROUNDUP((E36-10)/5,0)))</f>
        <v/>
      </c>
      <c r="G36" s="15">
        <f>IF(F36="","",IF($N36="はい",ROUNDUP(F36/2,0),F36))</f>
        <v/>
      </c>
      <c r="H36" s="18" t="n"/>
      <c r="I36" s="18" t="n"/>
      <c r="J36" s="15">
        <f>IF(OR(E36="",H36=""),"",IF(AND(H36&gt;=F36,I36&gt;=G36),"OK","要確認"))</f>
        <v/>
      </c>
      <c r="K36" s="15">
        <f>IF(E36="","",IF(E36&gt;'01_設定'!$B$18,"定員超過利用減算",IF(E36&gt;'01_設定'!$B$7,"定員超過（第39条）","−")))</f>
        <v/>
      </c>
      <c r="L36" s="18" t="n"/>
      <c r="M36" s="18" t="n"/>
      <c r="N36" s="18" t="n"/>
      <c r="O36" s="4" t="n"/>
    </row>
    <row r="37">
      <c r="A37" s="29" t="inlineStr">
        <is>
          <t>月末集計</t>
        </is>
      </c>
      <c r="B37" s="16" t="n"/>
      <c r="C37" s="16" t="n"/>
      <c r="D37" s="13" t="n"/>
      <c r="E37" s="30">
        <f>SUM(E6:E36)</f>
        <v/>
      </c>
      <c r="F37" s="21" t="n"/>
      <c r="G37" s="21" t="n"/>
      <c r="H37" s="21" t="n"/>
      <c r="I37" s="21" t="n"/>
      <c r="J37" s="30">
        <f>COUNTIF(J6:J36,"要確認")</f>
        <v/>
      </c>
      <c r="K37" s="30">
        <f>COUNTIF(K6:K36,"定員超過*")</f>
        <v/>
      </c>
      <c r="L37" s="21" t="n"/>
      <c r="M37" s="21" t="n"/>
      <c r="N37" s="9" t="n"/>
      <c r="O37" s="9" t="inlineStr">
        <is>
          <t>E37＝月間延べ児童数／J37＝要確認の日数／K37＝定員超過日数</t>
        </is>
      </c>
    </row>
    <row r="38"/>
    <row r="39" ht="40" customHeight="1">
      <c r="A39" s="5" t="inlineStr">
        <is>
          <t>「提供時間帯を通じて」の意味</t>
        </is>
      </c>
      <c r="C39" s="9" t="inlineStr">
        <is>
          <t>単位ごとに、提供時間帯を通じて当該職種の従業者が常に確保されていること。提供時間帯を通じて専従する保育士は1人と数えるが、提供時間帯の2分の1ずつ専従する保育士の場合は2人が必要（解釈通知 第三1(1)①）。休憩の重なりで一部の時間帯が1人になっていないかを必ず見る。</t>
        </is>
      </c>
      <c r="D39" s="16" t="n"/>
      <c r="E39" s="16" t="n"/>
      <c r="F39" s="16" t="n"/>
      <c r="G39" s="16" t="n"/>
      <c r="H39" s="16" t="n"/>
      <c r="I39" s="16" t="n"/>
      <c r="J39" s="16" t="n"/>
      <c r="K39" s="16" t="n"/>
      <c r="L39" s="16" t="n"/>
      <c r="M39" s="16" t="n"/>
      <c r="N39" s="16" t="n"/>
      <c r="O39" s="13" t="n"/>
    </row>
    <row r="40" ht="40" customHeight="1">
      <c r="A40" s="5" t="inlineStr">
        <is>
          <t>機能訓練担当職員等の算入</t>
        </is>
      </c>
      <c r="C40" s="9" t="inlineStr">
        <is>
          <t>機能訓練担当職員・看護職員が単位ごとに提供時間帯を通じて専ら提供に当たる場合は、その数を児童指導員又は保育士の合計数に含めることができる（第5条第3項／第66条第3項）。含めた日はN列に「はい」と入れる。この場合に限り、合計数の半数以上が児童指導員又は保育士であればよい（第5条第7項／第66条第7項）＝G列。N列が「いいえ」または空欄の日は、F列の必要数の全員が児童指導員又は保育士でなければならない。なお「その他の従業者」は合計数に算入できないので、H列にも数えない。</t>
        </is>
      </c>
      <c r="D40" s="16" t="n"/>
      <c r="E40" s="16" t="n"/>
      <c r="F40" s="16" t="n"/>
      <c r="G40" s="16" t="n"/>
      <c r="H40" s="16" t="n"/>
      <c r="I40" s="16" t="n"/>
      <c r="J40" s="16" t="n"/>
      <c r="K40" s="16" t="n"/>
      <c r="L40" s="16" t="n"/>
      <c r="M40" s="16" t="n"/>
      <c r="N40" s="16" t="n"/>
      <c r="O40" s="13" t="n"/>
    </row>
    <row r="41" ht="40" customHeight="1">
      <c r="A41" s="5" t="inlineStr">
        <is>
          <t>常勤者・児発管が不在の日</t>
        </is>
      </c>
      <c r="C41" s="9" t="inlineStr">
        <is>
          <t>常勤職員も児発管も、提供時間帯を通じて提供に当たることまでは定められていない。代わりの常勤者・児発管を置く必要はないが、提供時間帯を通じて2名以上は必要。緊急時等の連絡体制は確保すること（統合Q&amp;A 問4・問5）。</t>
        </is>
      </c>
      <c r="D41" s="16" t="n"/>
      <c r="E41" s="16" t="n"/>
      <c r="F41" s="16" t="n"/>
      <c r="G41" s="16" t="n"/>
      <c r="H41" s="16" t="n"/>
      <c r="I41" s="16" t="n"/>
      <c r="J41" s="16" t="n"/>
      <c r="K41" s="16" t="n"/>
      <c r="L41" s="16" t="n"/>
      <c r="M41" s="16" t="n"/>
      <c r="N41" s="16" t="n"/>
      <c r="O41" s="13" t="n"/>
    </row>
    <row r="42" ht="40" customHeight="1">
      <c r="A42" s="5" t="inlineStr">
        <is>
          <t>減算の判定タイミング</t>
        </is>
      </c>
      <c r="C42" s="9" t="inlineStr">
        <is>
          <t>必要員数から1割を超えて減少した場合はその翌月から、1割の範囲内で減少した場合はその翌々月から（翌月末日に基準を満たすに至っている場合を除く）、解消月まで障害児全員につき減算（留意事項通知 第二1(6)④(一)）。児童発達支援管理責任者の欠如は同 (二)により翌々月から（同ただし書あり）。※1割の減少割合を1日単位で見るか月単位で見るかは通知上明示されていないため、判定期間は指定権者に確認すること。</t>
        </is>
      </c>
      <c r="D42" s="16" t="n"/>
      <c r="E42" s="16" t="n"/>
      <c r="F42" s="16" t="n"/>
      <c r="G42" s="16" t="n"/>
      <c r="H42" s="16" t="n"/>
      <c r="I42" s="16" t="n"/>
      <c r="J42" s="16" t="n"/>
      <c r="K42" s="16" t="n"/>
      <c r="L42" s="16" t="n"/>
      <c r="M42" s="16" t="n"/>
      <c r="N42" s="16" t="n"/>
      <c r="O42" s="13" t="n"/>
    </row>
    <row r="43">
      <c r="A43" s="5" t="inlineStr">
        <is>
          <t>障害児の数から除外できる者</t>
        </is>
      </c>
      <c r="C43" s="9" t="inlineStr">
        <is>
          <t>定員超過利用減算の判定における障害児の数の算定に当たっては、災害等やむを得ない事由により受け入れる障害児を除くことができる（留意事項通知 第二1(5)⑥(一)）。E列は全員を数えるので、該当する受入れがあった日はO列（備考）に記録し、減算判定では除いて計算すること。</t>
        </is>
      </c>
      <c r="D43" s="16" t="n"/>
      <c r="E43" s="16" t="n"/>
      <c r="F43" s="16" t="n"/>
      <c r="G43" s="16" t="n"/>
      <c r="H43" s="16" t="n"/>
      <c r="I43" s="16" t="n"/>
      <c r="J43" s="16" t="n"/>
      <c r="K43" s="16" t="n"/>
      <c r="L43" s="16" t="n"/>
      <c r="M43" s="16" t="n"/>
      <c r="N43" s="16" t="n"/>
      <c r="O43" s="13" t="n"/>
    </row>
  </sheetData>
  <mergeCells count="8">
    <mergeCell ref="A37:D37"/>
    <mergeCell ref="A2:O2"/>
    <mergeCell ref="C39:O39"/>
    <mergeCell ref="C40:O40"/>
    <mergeCell ref="A1:O1"/>
    <mergeCell ref="C43:O43"/>
    <mergeCell ref="C41:O41"/>
    <mergeCell ref="C42:O42"/>
  </mergeCells>
  <conditionalFormatting sqref="A6:O36">
    <cfRule type="expression" priority="1" dxfId="3">
      <formula>$J6="要確認"</formula>
    </cfRule>
  </conditionalFormatting>
  <conditionalFormatting sqref="K6:K36">
    <cfRule type="expression" priority="2" dxfId="4">
      <formula>LEFT($K6,4)="定員超過"</formula>
    </cfRule>
  </conditionalFormatting>
  <dataValidations count="2">
    <dataValidation sqref="L6:M36" showDropDown="0" showInputMessage="0" showErrorMessage="0" allowBlank="1" type="list">
      <formula1>"○,−"</formula1>
    </dataValidation>
    <dataValidation sqref="N6:N36" showDropDown="0" showInputMessage="0" showErrorMessage="0" allowBlank="1" type="list">
      <formula1>"はい,いいえ"</formula1>
    </dataValidation>
  </dataValidations>
  <pageMargins left="0.4" right="0.4" top="0.5" bottom="0.5" header="0.5" footer="0.5"/>
  <pageSetup orientation="landscape" paperSize="9" fitToHeight="0" fitToWidth="1"/>
</worksheet>
</file>

<file path=xl/worksheets/sheet7.xml><?xml version="1.0" encoding="utf-8"?>
<worksheet xmlns="http://schemas.openxmlformats.org/spreadsheetml/2006/main">
  <sheetPr>
    <outlinePr summaryBelow="1" summaryRight="1"/>
    <pageSetUpPr fitToPage="1"/>
  </sheetPr>
  <dimension ref="A1:H32"/>
  <sheetViews>
    <sheetView workbookViewId="0">
      <selection activeCell="A1" sqref="A1"/>
    </sheetView>
  </sheetViews>
  <sheetFormatPr baseColWidth="8" defaultRowHeight="15"/>
  <cols>
    <col width="26" customWidth="1" min="1" max="1"/>
    <col width="30" customWidth="1" min="2" max="2"/>
    <col width="14" customWidth="1" min="3" max="3"/>
    <col width="14" customWidth="1" min="4" max="4"/>
    <col width="14" customWidth="1" min="5" max="5"/>
    <col width="26" customWidth="1" min="6" max="6"/>
    <col width="16" customWidth="1" min="7" max="7"/>
    <col width="18" customWidth="1" min="8" max="8"/>
  </cols>
  <sheetData>
    <row r="1">
      <c r="A1" s="1" t="inlineStr">
        <is>
          <t>様式6　加算配置要件チェック表 ＋ 単位数　－　出典：障害児通所支援サービスコード表 令和8年6月版（25 児童発達支援／27 放課後等デイサービス）。センター以外・重症心身障害児以外の場合。令和8年6月1日以降に新規指定された事業所は応急的な報酬単価の対象（A32の注記）。</t>
        </is>
      </c>
      <c r="E1" s="5" t="inlineStr">
        <is>
          <t>加配枠の職種構成（入力）</t>
        </is>
      </c>
      <c r="F1" s="31" t="n"/>
    </row>
    <row r="2">
      <c r="A2" s="5" t="inlineStr">
        <is>
          <t>加配枠 常勤換算合計（03シートより）</t>
        </is>
      </c>
      <c r="B2" s="19">
        <f>'03_常勤換算計算'!$P$37</f>
        <v/>
      </c>
      <c r="E2" s="5" t="inlineStr">
        <is>
          <t>加配枠の経験年数（入力・合算時は低い方）</t>
        </is>
      </c>
      <c r="F2" s="31" t="n"/>
    </row>
    <row r="3">
      <c r="A3" s="5" t="inlineStr">
        <is>
          <t>専門的支援体制枠 常勤換算合計（03シートより）</t>
        </is>
      </c>
      <c r="B3" s="19">
        <f>'03_常勤換算計算'!$P$38</f>
        <v/>
      </c>
      <c r="E3" s="5" t="inlineStr">
        <is>
          <t>加配枠の配置形態（入力）</t>
        </is>
      </c>
      <c r="F3" s="31" t="n"/>
    </row>
    <row r="4">
      <c r="A4" s="5" t="inlineStr">
        <is>
          <t>定員区分（01_設定より）</t>
        </is>
      </c>
      <c r="B4" s="15">
        <f>'01_設定'!$B$17</f>
        <v/>
      </c>
      <c r="E4" s="5" t="inlineStr">
        <is>
          <t>該当区分（自動判定）</t>
        </is>
      </c>
      <c r="F4" s="15">
        <f>IF(OR($F$1="",$F$2="",$F$3=""),"未入力（F1〜F3を選択してください）",IF(B2&lt;1,"算定不可",IF(F1="その他の従業者を含む","(5) その他の従業者",IF(AND(F3="常勤専従",F2="5年以上"),"(1) 常勤専従・経験5年以上",IF(F3="常勤専従","(2) 常勤専従・経験5年未満",IF(F2="5年以上","(3) 常勤換算・経験5年以上","(4) 常勤換算・経験5年未満"))))))</f>
        <v/>
      </c>
    </row>
    <row r="5" ht="34" customHeight="1">
      <c r="A5" s="7" t="inlineStr">
        <is>
          <t>加算名</t>
        </is>
      </c>
      <c r="B5" s="7" t="inlineStr">
        <is>
          <t>配置形態</t>
        </is>
      </c>
      <c r="C5" s="7" t="inlineStr">
        <is>
          <t>10人以下</t>
        </is>
      </c>
      <c r="D5" s="7" t="inlineStr">
        <is>
          <t>11〜20人</t>
        </is>
      </c>
      <c r="E5" s="7" t="inlineStr">
        <is>
          <t>21人以上</t>
        </is>
      </c>
      <c r="F5" s="7" t="inlineStr">
        <is>
          <t>該当区分</t>
        </is>
      </c>
      <c r="G5" s="7" t="inlineStr">
        <is>
          <t>1日あたり単位数</t>
        </is>
      </c>
      <c r="H5" s="7" t="inlineStr">
        <is>
          <t>月間見込み額</t>
        </is>
      </c>
    </row>
    <row r="6">
      <c r="A6" s="22" t="inlineStr">
        <is>
          <t>児童指導員等加配加算</t>
        </is>
      </c>
      <c r="B6" s="4" t="inlineStr">
        <is>
          <t>(1) 常勤専従・経験5年以上</t>
        </is>
      </c>
      <c r="C6" s="14" t="n">
        <v>187</v>
      </c>
      <c r="D6" s="14" t="n">
        <v>125</v>
      </c>
      <c r="E6" s="14" t="n">
        <v>75</v>
      </c>
      <c r="F6" s="15">
        <f>$F$4</f>
        <v/>
      </c>
      <c r="G6" s="15">
        <f>IF(COUNTIF($B$6:$B$10,$F$4)=0,$F$4,IF('01_設定'!$B$17="","01_設定の利用定員が未入力",INDEX($C$6:$E$10,MATCH($F$4,$B$6:$B$10,0),MATCH('01_設定'!$B$17,$C$5:$E$5,0))))</f>
        <v/>
      </c>
      <c r="H6" s="32">
        <f>IF(AND(ISNUMBER(G6),ISNUMBER('04_想定利用者数'!$B$5),ISNUMBER('01_設定'!$B$15)),G6*'04_想定利用者数'!$B$5*'01_設定'!$B$15,"")</f>
        <v/>
      </c>
    </row>
    <row r="7">
      <c r="A7" s="22" t="inlineStr"/>
      <c r="B7" s="4" t="inlineStr">
        <is>
          <t>(2) 常勤専従・経験5年未満</t>
        </is>
      </c>
      <c r="C7" s="14" t="n">
        <v>152</v>
      </c>
      <c r="D7" s="14" t="n">
        <v>101</v>
      </c>
      <c r="E7" s="14" t="n">
        <v>59</v>
      </c>
      <c r="F7" s="33" t="n"/>
      <c r="G7" s="33" t="n"/>
      <c r="H7" s="33" t="n"/>
    </row>
    <row r="8">
      <c r="A8" s="22" t="inlineStr"/>
      <c r="B8" s="4" t="inlineStr">
        <is>
          <t>(3) 常勤換算・経験5年以上</t>
        </is>
      </c>
      <c r="C8" s="14" t="n">
        <v>123</v>
      </c>
      <c r="D8" s="14" t="n">
        <v>82</v>
      </c>
      <c r="E8" s="14" t="n">
        <v>49</v>
      </c>
      <c r="F8" s="33" t="n"/>
      <c r="G8" s="33" t="n"/>
      <c r="H8" s="33" t="n"/>
    </row>
    <row r="9">
      <c r="A9" s="22" t="inlineStr"/>
      <c r="B9" s="4" t="inlineStr">
        <is>
          <t>(4) 常勤換算・経験5年未満</t>
        </is>
      </c>
      <c r="C9" s="14" t="n">
        <v>107</v>
      </c>
      <c r="D9" s="14" t="n">
        <v>71</v>
      </c>
      <c r="E9" s="14" t="n">
        <v>43</v>
      </c>
      <c r="F9" s="33" t="n"/>
      <c r="G9" s="33" t="n"/>
      <c r="H9" s="33" t="n"/>
    </row>
    <row r="10">
      <c r="A10" s="22" t="inlineStr"/>
      <c r="B10" s="4" t="inlineStr">
        <is>
          <t>(5) その他の従業者</t>
        </is>
      </c>
      <c r="C10" s="14" t="n">
        <v>90</v>
      </c>
      <c r="D10" s="14" t="n">
        <v>60</v>
      </c>
      <c r="E10" s="14" t="n">
        <v>36</v>
      </c>
      <c r="F10" s="33" t="n"/>
      <c r="G10" s="33" t="n"/>
      <c r="H10" s="33" t="n"/>
    </row>
    <row r="11"/>
    <row r="12">
      <c r="A12" s="22" t="inlineStr">
        <is>
          <t>専門的支援体制加算</t>
        </is>
      </c>
      <c r="B12" s="4" t="inlineStr">
        <is>
          <t>理学療法士等を常勤換算で1以上（基準の員数に加えて）</t>
        </is>
      </c>
      <c r="C12" s="14" t="n">
        <v>123</v>
      </c>
      <c r="D12" s="14" t="n">
        <v>82</v>
      </c>
      <c r="E12" s="14" t="n">
        <v>49</v>
      </c>
      <c r="F12" s="15">
        <f>IF(B3&gt;=1,"要件充足（常勤換算1.0以上）","不足：あと"&amp;TEXT(1-B3,"0.00"))</f>
        <v/>
      </c>
      <c r="G12" s="15">
        <f>IF(B3&lt;1,"算定不可",IF('01_設定'!$B$17="","01_設定の利用定員が未入力",INDEX($C$12:$E$12,1,MATCH('01_設定'!$B$17,$C$5:$E$5,0))))</f>
        <v/>
      </c>
      <c r="H12" s="32">
        <f>IF(AND(ISNUMBER(G12),ISNUMBER('04_想定利用者数'!$B$5),ISNUMBER('01_設定'!$B$15)),G12*'04_想定利用者数'!$B$5*'01_設定'!$B$15,"")</f>
        <v/>
      </c>
    </row>
    <row r="13"/>
    <row r="14">
      <c r="A14" s="22" t="inlineStr">
        <is>
          <t>看護職員加配加算</t>
        </is>
      </c>
      <c r="B14" s="9" t="inlineStr">
        <is>
          <t>単位数は事業所類型・医療的ケア児の状況により異なるため、サービスコード表で確認のうえ手入力</t>
        </is>
      </c>
      <c r="C14" s="31" t="n"/>
      <c r="D14" s="31" t="n"/>
      <c r="E14" s="31" t="n"/>
      <c r="F14" s="23" t="n"/>
      <c r="G14" s="23" t="n"/>
      <c r="H14" s="23" t="n"/>
    </row>
    <row r="15">
      <c r="A15" s="22" t="inlineStr">
        <is>
          <t>中核機能強化事業所加算</t>
        </is>
      </c>
      <c r="B15" s="4" t="inlineStr">
        <is>
          <t>中核機能強化職員（専門人材）を常勤専任で1以上（基準の員数＋加配加算・専門的支援体制加算の要件人員に加えて）</t>
        </is>
      </c>
      <c r="C15" s="14" t="n">
        <v>187</v>
      </c>
      <c r="D15" s="14" t="n">
        <v>125</v>
      </c>
      <c r="E15" s="14" t="n">
        <v>75</v>
      </c>
      <c r="F15" s="15" t="inlineStr">
        <is>
          <t>市町村の位置付け等ア〜キの全要件を満たす場合のみ。本シートでは自動判定しない</t>
        </is>
      </c>
      <c r="G15" s="15" t="n"/>
      <c r="H15" s="32" t="n"/>
    </row>
    <row r="16">
      <c r="A16" s="5" t="inlineStr">
        <is>
          <t>■ 減算インパクト試算</t>
        </is>
      </c>
      <c r="B16" s="16" t="n"/>
      <c r="C16" s="16" t="n"/>
      <c r="D16" s="16" t="n"/>
      <c r="E16" s="16" t="n"/>
      <c r="F16" s="16" t="n"/>
      <c r="G16" s="16" t="n"/>
      <c r="H16" s="13" t="n"/>
    </row>
    <row r="17"/>
    <row r="18">
      <c r="A18" s="9" t="inlineStr">
        <is>
          <t>基本報酬単位数（1人1回あたり）を B20 に入力してください →</t>
        </is>
      </c>
      <c r="B18" s="16" t="n"/>
      <c r="C18" s="16" t="n"/>
      <c r="D18" s="16" t="n"/>
      <c r="E18" s="16" t="n"/>
      <c r="F18" s="16" t="n"/>
      <c r="G18" s="16" t="n"/>
      <c r="H18" s="13" t="n"/>
    </row>
    <row r="19"/>
    <row r="20" ht="28" customHeight="1">
      <c r="A20" s="4" t="inlineStr">
        <is>
          <t>人員欠如減算（児童指導員及び保育士・3月未満／所定単位数の100分の70）</t>
        </is>
      </c>
      <c r="B20" s="31" t="n"/>
      <c r="C20" s="9" t="inlineStr">
        <is>
          <t>← B20に基本報酬単位数（1人1回あたり）を入力／留意事項通知 第二1(6)②(一)ア</t>
        </is>
      </c>
      <c r="D20" s="16" t="n"/>
      <c r="E20" s="16" t="n"/>
      <c r="F20" s="13" t="n"/>
      <c r="G20" s="23" t="n"/>
      <c r="H20" s="34">
        <f>IF(AND(ISNUMBER($B$20),ISNUMBER('04_想定利用者数'!$B$5),ISNUMBER('01_設定'!$B$15)),-0.3*$B$20*'04_想定利用者数'!$B$5*'01_設定'!$B$15,"")</f>
        <v/>
      </c>
    </row>
    <row r="21" ht="28" customHeight="1">
      <c r="A21" s="4" t="inlineStr">
        <is>
          <t>人員欠如減算（児童指導員及び保育士・連続3月以上／100分の50）</t>
        </is>
      </c>
      <c r="B21" s="13" t="n"/>
      <c r="C21" s="9" t="inlineStr">
        <is>
          <t>同 (一)イ</t>
        </is>
      </c>
      <c r="D21" s="16" t="n"/>
      <c r="E21" s="16" t="n"/>
      <c r="F21" s="13" t="n"/>
      <c r="G21" s="23" t="n"/>
      <c r="H21" s="34">
        <f>IF(AND(ISNUMBER($B$20),ISNUMBER('04_想定利用者数'!$B$5),ISNUMBER('01_設定'!$B$15)),-0.5*$B$20*'04_想定利用者数'!$B$5*'01_設定'!$B$15,"")</f>
        <v/>
      </c>
    </row>
    <row r="22" ht="28" customHeight="1">
      <c r="A22" s="4" t="inlineStr">
        <is>
          <t>定員超過利用減算（所定単位数の100分の70）</t>
        </is>
      </c>
      <c r="B22" s="13" t="n"/>
      <c r="C22" s="9" t="inlineStr">
        <is>
          <t>同 第二1(5)②</t>
        </is>
      </c>
      <c r="D22" s="16" t="n"/>
      <c r="E22" s="16" t="n"/>
      <c r="F22" s="13" t="n"/>
      <c r="G22" s="23" t="n"/>
      <c r="H22" s="34">
        <f>IF(AND(ISNUMBER($B$20),ISNUMBER('04_想定利用者数'!$B$5),ISNUMBER('01_設定'!$B$15)),-0.3*$B$20*'04_想定利用者数'!$B$5*'01_設定'!$B$15,"")</f>
        <v/>
      </c>
    </row>
    <row r="23"/>
    <row r="24" ht="40" customHeight="1">
      <c r="A24" s="5" t="inlineStr">
        <is>
          <t>加算の共通ルール</t>
        </is>
      </c>
      <c r="B24" s="9" t="inlineStr">
        <is>
          <t>児童指導員等加配加算・専門的支援体制加算とも、給付費の算定に必要とする員数（他方の加算を算定している場合はその要件人員も含む）に「加えて」配置した分が対象。基準の員数と二重に数えることはできない（留意事項通知 第二2(1)④・④の2）。</t>
        </is>
      </c>
      <c r="C24" s="16" t="n"/>
      <c r="D24" s="16" t="n"/>
      <c r="E24" s="16" t="n"/>
      <c r="F24" s="16" t="n"/>
      <c r="G24" s="16" t="n"/>
      <c r="H24" s="13" t="n"/>
    </row>
    <row r="25" ht="40" customHeight="1">
      <c r="A25" s="5" t="inlineStr">
        <is>
          <t>児童指導員等の範囲</t>
        </is>
      </c>
      <c r="B25" s="9" t="inlineStr">
        <is>
          <t>児童指導員、保育士、理学療法士、作業療法士、言語聴覚士、手話通訳士、手話通訳者、特別支援学校免許取得者、心理担当職員、視覚障害児支援担当職員、強度行動障害支援者養成研修（基礎研修）修了者。経験年数には幼稚園・特別支援学校・特別支援学級・通級指導での教育従事経験を含み、資格取得後・当該職種配置後の経験に限らない。</t>
        </is>
      </c>
      <c r="C25" s="16" t="n"/>
      <c r="D25" s="16" t="n"/>
      <c r="E25" s="16" t="n"/>
      <c r="F25" s="16" t="n"/>
      <c r="G25" s="16" t="n"/>
      <c r="H25" s="13" t="n"/>
    </row>
    <row r="26" ht="40" customHeight="1">
      <c r="A26" s="5" t="inlineStr">
        <is>
          <t>理学療法士等の範囲</t>
        </is>
      </c>
      <c r="B26" s="9" t="inlineStr">
        <is>
          <t>理学療法士、作業療法士、言語聴覚士、保育士（保育士として5年以上児童福祉事業に従事した者に限る）、児童指導員（同）、心理担当職員、視覚障害児支援担当職員。加配加算と異なり、保育士・児童指導員の経験年数は資格取得又は任用以後のものに限り、特別支援学校等の教育従事経験は含まない。</t>
        </is>
      </c>
      <c r="C26" s="16" t="n"/>
      <c r="D26" s="16" t="n"/>
      <c r="E26" s="16" t="n"/>
      <c r="F26" s="16" t="n"/>
      <c r="G26" s="16" t="n"/>
      <c r="H26" s="13" t="n"/>
    </row>
    <row r="27" ht="40" customHeight="1">
      <c r="A27" s="5" t="inlineStr">
        <is>
          <t>異なる職種の合算</t>
        </is>
      </c>
      <c r="B27" s="9" t="inlineStr">
        <is>
          <t>児童指導員等とその他の従業者の合算で常勤換算1名以上とすることは可能。その場合は低い方の報酬区分で算定する（留意事項通知 第二2(1)④(四)）。F1に「その他の従業者を含む」を選ぶと自動で(5)に落ちる。</t>
        </is>
      </c>
      <c r="C27" s="16" t="n"/>
      <c r="D27" s="16" t="n"/>
      <c r="E27" s="16" t="n"/>
      <c r="F27" s="16" t="n"/>
      <c r="G27" s="16" t="n"/>
      <c r="H27" s="13" t="n"/>
    </row>
    <row r="28" ht="40" customHeight="1">
      <c r="A28" s="5" t="inlineStr">
        <is>
          <t>算定できない場合</t>
        </is>
      </c>
      <c r="B28" s="9" t="inlineStr">
        <is>
          <t>専門的支援体制加算は、通所支援計画を作成していない障害児については算定できない（留意事項通知 第二2(1)④の2(三)）。心理担当職員は公認心理師等の資格保有者に限定されない（統合Q&amp;A 問25）。</t>
        </is>
      </c>
      <c r="C28" s="16" t="n"/>
      <c r="D28" s="16" t="n"/>
      <c r="E28" s="16" t="n"/>
      <c r="F28" s="16" t="n"/>
      <c r="G28" s="16" t="n"/>
      <c r="H28" s="13" t="n"/>
    </row>
    <row r="29" ht="40" customHeight="1">
      <c r="A29" s="5" t="inlineStr">
        <is>
          <t>減算の乗じ方</t>
        </is>
      </c>
      <c r="B29" s="9" t="inlineStr">
        <is>
          <t>人員欠如減算・定員超過利用減算の所定単位数は、各種加算がなされる前の単位数。各種加算を含めた単位数の合計に乗じるものではない（留意事項通知 第二1(5)②・第二1(6)②※）。</t>
        </is>
      </c>
      <c r="C29" s="16" t="n"/>
      <c r="D29" s="16" t="n"/>
      <c r="E29" s="16" t="n"/>
      <c r="F29" s="16" t="n"/>
      <c r="G29" s="16" t="n"/>
      <c r="H29" s="13" t="n"/>
    </row>
    <row r="30" ht="40" customHeight="1">
      <c r="A30" s="5" t="inlineStr">
        <is>
          <t>重心型・センター型</t>
        </is>
      </c>
      <c r="B30" s="9" t="inlineStr">
        <is>
          <t>主として重症心身障害児を通わせる場合、およびセンターの場合は単位数の構造が異なる（定員1人ごとの逓減など）。サービスコード表 令和8年6月版で該当区分を確認すること。</t>
        </is>
      </c>
      <c r="C30" s="16" t="n"/>
      <c r="D30" s="16" t="n"/>
      <c r="E30" s="16" t="n"/>
      <c r="F30" s="16" t="n"/>
      <c r="G30" s="16" t="n"/>
      <c r="H30" s="13" t="n"/>
    </row>
    <row r="31">
      <c r="A31" s="5" t="inlineStr">
        <is>
          <t>中核機能強化事業所加算</t>
        </is>
      </c>
      <c r="B31" s="9" t="inlineStr">
        <is>
          <t>通所報酬告示 第1の注7の2（児発）／第3の1の注6の5（放デイ）、留意事項通知 第二2(1)③。ア〜キの全要件（市町村により中核的機関として位置付けられていること、市町村・地域の関係機関との連携体制、専門的な発達支援・家族支援を提供する体制、年1回以上の公表、外部の者による自己評価 等）を満たし、給付費の算定に必要とする員数（児童指導員等加配加算・専門的支援体制加算を算定している場合はその要件人員を含む）に加えて中核機能強化職員（理学療法士・作業療法士・言語聴覚士・看護職員・保育士・児童指導員・心理担当職員であって、障害児通所支援・障害児入所支援・障害児相談支援の業務に通算5年以上従事した者）を常勤専任で1以上配置していることが必要。保育所等訪問支援の訪問支援員との兼務は不可。同じ職員を加配加算・専門的支援体制加算と二重に数えることはできない。</t>
        </is>
      </c>
      <c r="C31" s="16" t="n"/>
      <c r="D31" s="16" t="n"/>
      <c r="E31" s="16" t="n"/>
      <c r="F31" s="16" t="n"/>
      <c r="G31" s="16" t="n"/>
      <c r="H31" s="13" t="n"/>
    </row>
    <row r="32">
      <c r="A32" s="5" t="inlineStr">
        <is>
          <t>応急的な報酬単価の特例（令和8年6月1日以降の新規指定）</t>
        </is>
      </c>
      <c r="B32" s="9" t="inlineStr">
        <is>
          <t>令和8年6月1日以降に指定を受けて新たに事業を開始した事業所は、基本報酬について所定単位数に代えて1000分の988（児発）／1000分の982（放デイ）に相当する単位数を算定する（留意事項通知 第二2(1)①(八)・第二2(3)①(五)、サービスコード Z006「令和8年6月1日以降新規指定事業所特例分」）。当該所定単位数は各種加算がなされる前の単位数。主として重症心身障害児を通わせる事業所、医療的ケア区分1〜3・強度行動障害児支援加算・人工内耳装用児支援加算・視覚聴覚言語機能障害児支援加算を算定する障害児、離島・中山間地域等（平27厚労告182号の地域）に主たる事業所がある場合、都道府県知事が地域に特に必要と認めた事業所は適用外。従たる事業所の追加・単位追加・定員増加は新規指定ではないため対象外（令和8年度報酬改定Q&amp;A VOL.1 問13）。該当する場合、本シートの単位数・月間見込み額および04シートの定員変更試算はそのまま使えない。</t>
        </is>
      </c>
      <c r="C32" s="16" t="n"/>
      <c r="D32" s="16" t="n"/>
      <c r="E32" s="16" t="n"/>
      <c r="F32" s="16" t="n"/>
      <c r="G32" s="16" t="n"/>
      <c r="H32" s="13" t="n"/>
    </row>
  </sheetData>
  <mergeCells count="17">
    <mergeCell ref="A18:H18"/>
    <mergeCell ref="A1:D1"/>
    <mergeCell ref="C22:F22"/>
    <mergeCell ref="A21:B21"/>
    <mergeCell ref="B32:H32"/>
    <mergeCell ref="B26:H26"/>
    <mergeCell ref="B27:H27"/>
    <mergeCell ref="A16:H16"/>
    <mergeCell ref="C20:F20"/>
    <mergeCell ref="B31:H31"/>
    <mergeCell ref="C21:F21"/>
    <mergeCell ref="B24:H24"/>
    <mergeCell ref="B30:H30"/>
    <mergeCell ref="B29:H29"/>
    <mergeCell ref="B25:H25"/>
    <mergeCell ref="A22:B22"/>
    <mergeCell ref="B28:H28"/>
  </mergeCells>
  <dataValidations count="3">
    <dataValidation sqref="F1" showDropDown="0" showInputMessage="0" showErrorMessage="0" allowBlank="1" type="list">
      <formula1>"児童指導員等のみ,その他の従業者を含む"</formula1>
    </dataValidation>
    <dataValidation sqref="F2" showDropDown="0" showInputMessage="0" showErrorMessage="0" allowBlank="1" type="list">
      <formula1>"5年以上,5年未満"</formula1>
    </dataValidation>
    <dataValidation sqref="F3" showDropDown="0" showInputMessage="0" showErrorMessage="0" allowBlank="1" type="list">
      <formula1>"常勤専従,常勤換算"</formula1>
    </dataValidation>
  </dataValidations>
  <pageMargins left="0.4" right="0.4" top="0.5" bottom="0.5" header="0.5" footer="0.5"/>
  <pageSetup orientation="landscape" paperSize="9" fitToHeight="0" fitToWidth="1"/>
</worksheet>
</file>

<file path=xl/worksheets/sheet8.xml><?xml version="1.0" encoding="utf-8"?>
<worksheet xmlns="http://schemas.openxmlformats.org/spreadsheetml/2006/main">
  <sheetPr>
    <outlinePr summaryBelow="1" summaryRight="1"/>
    <pageSetUpPr fitToPage="1"/>
  </sheetPr>
  <dimension ref="A1:C27"/>
  <sheetViews>
    <sheetView workbookViewId="0">
      <selection activeCell="A1" sqref="A1"/>
    </sheetView>
  </sheetViews>
  <sheetFormatPr baseColWidth="8" defaultRowHeight="15"/>
  <cols>
    <col width="44" customWidth="1" min="1" max="1"/>
    <col width="26" customWidth="1" min="2" max="2"/>
    <col width="62" customWidth="1" min="3" max="3"/>
  </cols>
  <sheetData>
    <row r="1">
      <c r="A1" s="1" t="inlineStr">
        <is>
          <t>様式8　人員欠如発生時 初動チェックシート　－　令和8年5月28日新設の「やむを得ない事情における人員欠如の減算猶予」が使えるかを判定します（留意事項通知 第二1(6)④(五)）</t>
        </is>
      </c>
    </row>
    <row r="2" ht="34" customHeight="1">
      <c r="A2" s="7" t="inlineStr">
        <is>
          <t>項目</t>
        </is>
      </c>
      <c r="B2" s="7" t="inlineStr">
        <is>
          <t>入力／判定</t>
        </is>
      </c>
      <c r="C2" s="7" t="inlineStr">
        <is>
          <t>根拠・注意</t>
        </is>
      </c>
    </row>
    <row r="3" ht="32" customHeight="1">
      <c r="A3" s="24" t="inlineStr">
        <is>
          <t>人員欠如の発生月（その月の1日を入力）</t>
        </is>
      </c>
      <c r="B3" s="35" t="n"/>
      <c r="C3" s="9" t="inlineStr">
        <is>
          <t>例：2026/9/1</t>
        </is>
      </c>
    </row>
    <row r="4" ht="32" customHeight="1">
      <c r="A4" s="24" t="inlineStr">
        <is>
          <t>欠如した職種</t>
        </is>
      </c>
      <c r="B4" s="35" t="n"/>
      <c r="C4" s="9" t="inlineStr">
        <is>
          <t>「児童指導員・保育士等」＝留意事項通知 第二1(6)④(一)の対象（児童発達支援管理責任者を除く従業者）。「児童発達支援管理責任者」＝同 (二)の対象</t>
        </is>
      </c>
    </row>
    <row r="5" ht="32" customHeight="1">
      <c r="A5" s="24" t="inlineStr">
        <is>
          <t>人員基準上必要とされる員数</t>
        </is>
      </c>
      <c r="B5" s="18" t="n"/>
      <c r="C5" s="9" t="inlineStr">
        <is>
          <t>指定通所基準 第5条第1項第1号／第66条第1項第1号。児童発達支援管理責任者の欠如は(一)ではなく(二)で扱う</t>
        </is>
      </c>
    </row>
    <row r="6" ht="32" customHeight="1">
      <c r="A6" s="24" t="inlineStr">
        <is>
          <t>実配置数</t>
        </is>
      </c>
      <c r="B6" s="18" t="n"/>
      <c r="C6" s="9" t="inlineStr"/>
    </row>
    <row r="7" ht="32" customHeight="1">
      <c r="A7" s="5" t="inlineStr">
        <is>
          <t>減少割合（自動）</t>
        </is>
      </c>
      <c r="B7" s="36">
        <f>IF(OR(B5="",B6=""),"",1-B6/B5)</f>
        <v/>
      </c>
      <c r="C7" s="9" t="inlineStr">
        <is>
          <t>1 − 実配置数 ÷ 必要員数</t>
        </is>
      </c>
    </row>
    <row r="8" ht="32" customHeight="1">
      <c r="A8" s="5" t="inlineStr">
        <is>
          <t>1割超か（自動）</t>
        </is>
      </c>
      <c r="B8" s="25">
        <f>IF(B7="","",IF(B7&gt;0.1,"1割を超えて減少","1割の範囲内"))</f>
        <v/>
      </c>
      <c r="C8" s="9" t="inlineStr">
        <is>
          <t>留意事項通知 第二1(6)④(一)</t>
        </is>
      </c>
    </row>
    <row r="9">
      <c r="A9" s="5" t="inlineStr">
        <is>
          <t>減算開始月（自動）</t>
        </is>
      </c>
      <c r="B9" s="37">
        <f>IF(OR(B8="",B3="",B4=""),"",IF(B4="児童発達支援管理責任者",EDATE(B3,2),IF(B8="1割を超えて減少",EDATE(B3,1),EDATE(B3,2))))</f>
        <v/>
      </c>
      <c r="C9" s="9" t="inlineStr">
        <is>
          <t>児童指導員等：1割を超えて減少＝その翌月から／1割の範囲内＝その翌々月から（翌月末日に基準を満たすに至っている場合を除く）。児発管：(一)以外の人員欠如としてその翌々月から（同ただし書あり）。※1割の減少割合をどの期間で測るかは通知上明示されていない</t>
        </is>
      </c>
    </row>
    <row r="10" ht="32" customHeight="1"/>
    <row r="11" ht="32" customHeight="1">
      <c r="A11" s="24" t="inlineStr">
        <is>
          <t>公共職業安定所又は無料職業紹介事業を活用した職員確保の取組を行っているか</t>
        </is>
      </c>
      <c r="B11" s="18" t="n"/>
      <c r="C11" s="9" t="inlineStr">
        <is>
          <t>職業安定法 第8条／第33条。同 (五)ア</t>
        </is>
      </c>
    </row>
    <row r="12" ht="32" customHeight="1">
      <c r="A12" s="24" t="inlineStr">
        <is>
          <t>過去1年以内に同特例の届出を行ったか</t>
        </is>
      </c>
      <c r="B12" s="18" t="n"/>
      <c r="C12" s="9" t="inlineStr">
        <is>
          <t>「1年」は人員欠如の発生月の翌々月の初日から起算（令和8年5月28日 事務連絡Q&amp;A 問2）</t>
        </is>
      </c>
    </row>
    <row r="13" ht="32" customHeight="1">
      <c r="A13" s="24" t="inlineStr">
        <is>
          <t>民間職業紹介事業者を利用する場合、適正認定事業者を含んでいるか</t>
        </is>
      </c>
      <c r="B13" s="18" t="n"/>
      <c r="C13" s="9" t="inlineStr">
        <is>
          <t>医療・介護・保育分野における適正な有料職業紹介事業者認定制度。同 (五)イ</t>
        </is>
      </c>
    </row>
    <row r="14" ht="32" customHeight="1">
      <c r="A14" s="24" t="inlineStr">
        <is>
          <t>自ら採用情報をウェブサイト等で公表しているか</t>
        </is>
      </c>
      <c r="B14" s="18" t="n"/>
      <c r="C14" s="9" t="inlineStr">
        <is>
          <t>同 (五)ウ（望ましい）。自ら管理するホームページ等を有しない場合はこの限りでない（同Q&amp;A 問3）</t>
        </is>
      </c>
    </row>
    <row r="15">
      <c r="A15" s="24" t="inlineStr">
        <is>
          <t>一部の職員へ過度な業務負担とならないよう労働時間管理・体制整備に努めているか</t>
        </is>
      </c>
      <c r="B15" s="18" t="n"/>
      <c r="C15" s="9" t="inlineStr">
        <is>
          <t>同 (五)エ</t>
        </is>
      </c>
    </row>
    <row r="16" ht="32" customHeight="1"/>
    <row r="17" ht="32" customHeight="1">
      <c r="A17" s="5" t="inlineStr">
        <is>
          <t>【判定】猶予特例の適用可否（自動）</t>
        </is>
      </c>
      <c r="B17" s="26">
        <f>IF(OR(B8="",B4=""),"",IF(B4="児童発達支援管理責任者","対象外（本特例は(一)＝児発管を除く従業者の欠如が対象。指定権者に確認）",IF(B8&lt;&gt;"1割の範囲内","対象外（1割超は猶予なし）",IF(AND(B11="はい",B12="いいえ",B15="はい"),"適用可（別紙様式＋求人票の写しで要報告）","要件未充足"))))</f>
        <v/>
      </c>
      <c r="C17" s="9" t="inlineStr">
        <is>
          <t>1割を超えて減少した場合はこの猶予の対象外。(五)は「(一)の規定にかかわらず」と定めており、(一)は児童発達支援管理責任者を除く従業者を対象としているため、児発管の欠如（(二)）が本特例の対象になるかは通知上明示されていない。指定権者に確認すること</t>
        </is>
      </c>
    </row>
    <row r="18" ht="32" customHeight="1">
      <c r="A18" s="5" t="inlineStr">
        <is>
          <t>都道府県知事への報告期限（自動）</t>
        </is>
      </c>
      <c r="B18" s="38">
        <f>IF(B3="","",EOMONTH(B3,1))</f>
        <v/>
      </c>
      <c r="C18" s="9" t="inlineStr">
        <is>
          <t>人員欠如の発生が生じた日の属する月の翌月までに速やかに報告。報告時点で有効な求人票の写しを添付</t>
        </is>
      </c>
    </row>
    <row r="19" ht="32" customHeight="1">
      <c r="A19" s="5" t="inlineStr">
        <is>
          <t>猶予の終期（自動）</t>
        </is>
      </c>
      <c r="B19" s="38">
        <f>IF(B3="","",EOMONTH(B3,2))</f>
        <v/>
      </c>
      <c r="C19" s="9" t="inlineStr">
        <is>
          <t>発生月の翌々月まで</t>
        </is>
      </c>
    </row>
    <row r="20">
      <c r="A20" s="5" t="inlineStr">
        <is>
          <t>次回この特例を使える起算日（自動）</t>
        </is>
      </c>
      <c r="B20" s="38">
        <f>IF(B3="","",EOMONTH(B3,1)+1)</f>
        <v/>
      </c>
      <c r="C20" s="9" t="inlineStr">
        <is>
          <t>発生月の翌々月の初日から1年（同Q&amp;A 問2）</t>
        </is>
      </c>
    </row>
    <row r="21">
      <c r="A21" s="5" t="inlineStr">
        <is>
          <t>減算率の月区切り（自動）</t>
        </is>
      </c>
      <c r="B21" s="38">
        <f>IF(B4="","",IF(B4="児童発達支援管理責任者","5月未満は100分の70／連続5月以上は100分の50","3月未満は100分の70／連続3月以上は100分の50"))</f>
        <v/>
      </c>
      <c r="C21" s="9" t="inlineStr">
        <is>
          <t>留意事項通知 第二1(6)②(一)（児童指導員及び保育士）・(二)（児発管）</t>
        </is>
      </c>
    </row>
    <row r="22" ht="40" customHeight="1">
      <c r="A22" s="5" t="inlineStr">
        <is>
          <t>■ 別紙様式への転記項目</t>
        </is>
      </c>
      <c r="B22" s="16" t="n"/>
      <c r="C22" s="13" t="n"/>
    </row>
    <row r="23" ht="40" customHeight="1">
      <c r="A23" s="5" t="inlineStr">
        <is>
          <t>1. 基本情報</t>
        </is>
      </c>
      <c r="B23" s="9" t="inlineStr">
        <is>
          <t>事業所名／事業所住所／障害児通所支援事業所番号／サービスの種類／連絡先（電話番号・E-mail）／記載者名</t>
        </is>
      </c>
      <c r="C23" s="13" t="n"/>
    </row>
    <row r="24" ht="40" customHeight="1">
      <c r="A24" s="5" t="inlineStr">
        <is>
          <t>2. 人員欠如の状況</t>
        </is>
      </c>
      <c r="B24" s="9" t="inlineStr">
        <is>
          <t>欠員となった職種（児童指導員／保育士 等・該当するすべてにチェック）／人員欠如の発生月／やむを得ない事情の概要／これまでの本特例の届出状況（ある場合は人員欠如が発生した最初の月）</t>
        </is>
      </c>
      <c r="C24" s="13" t="n"/>
    </row>
    <row r="25" ht="40" customHeight="1">
      <c r="A25" s="5" t="inlineStr">
        <is>
          <t>3. 職員確保の取組</t>
        </is>
      </c>
      <c r="B25" s="9" t="inlineStr">
        <is>
          <t>公共職業安定所の活用／無料職業紹介事業の活用／民間職業紹介事業者の利用状況（利用の有無、適正認定事業者の利用）／適正な労働時間管理と体制整備を図っている旨</t>
        </is>
      </c>
      <c r="C25" s="13" t="n"/>
    </row>
    <row r="26" ht="56" customHeight="1">
      <c r="A26" s="5" t="inlineStr">
        <is>
          <t>添付書類</t>
        </is>
      </c>
      <c r="B26" s="9" t="inlineStr">
        <is>
          <t>報告する時点で有効な求人票の写し</t>
        </is>
      </c>
      <c r="C26" s="13" t="n"/>
    </row>
    <row r="27">
      <c r="A27" s="17" t="inlineStr">
        <is>
          <t>様式番号について</t>
        </is>
      </c>
      <c r="B27" s="39" t="inlineStr">
        <is>
          <t>本様式は令和8年5月28日の一部改正通知に添付された別紙様式（やむを得ない事情における人員欠如に関する特例的な取扱いに係る届出書添付書類／児童発達支援、放課後等デイサービス、みなし基準該当通所支援）です。配布元ファイルのシート名は「障害児通所支援様式」で、通し番号は本資料では確認できていません。提出時は指定権者の様式一覧で番号と最新版を必ず確認してください。</t>
        </is>
      </c>
      <c r="C27" s="13" t="n"/>
    </row>
  </sheetData>
  <mergeCells count="7">
    <mergeCell ref="B24:C24"/>
    <mergeCell ref="B25:C25"/>
    <mergeCell ref="A1:C1"/>
    <mergeCell ref="A22:C22"/>
    <mergeCell ref="B23:C23"/>
    <mergeCell ref="B26:C26"/>
    <mergeCell ref="B27:C27"/>
  </mergeCells>
  <conditionalFormatting sqref="B17">
    <cfRule type="expression" priority="1" dxfId="2">
      <formula>LEFT($B$17,3)="適用可"</formula>
    </cfRule>
    <cfRule type="expression" priority="2" dxfId="3">
      <formula>OR(LEFT($B$17,3)="対象外",$B$17="要件未充足")</formula>
    </cfRule>
  </conditionalFormatting>
  <dataValidations count="2">
    <dataValidation sqref="B11:B15" showDropDown="0" showInputMessage="0" showErrorMessage="0" allowBlank="1" type="list">
      <formula1>"はい,いいえ"</formula1>
    </dataValidation>
    <dataValidation sqref="B4" showDropDown="0" showInputMessage="0" showErrorMessage="0" allowBlank="1" type="list">
      <formula1>"児童指導員・保育士等,児童発達支援管理責任者"</formula1>
    </dataValidation>
  </dataValidations>
  <pageMargins left="0.4" right="0.4" top="0.5" bottom="0.5" header="0.5" footer="0.5"/>
  <pageSetup orientation="portrait" paperSize="9" fitToHeight="0" fitToWidth="1"/>
</worksheet>
</file>

<file path=xl/worksheets/sheet9.xml><?xml version="1.0" encoding="utf-8"?>
<worksheet xmlns="http://schemas.openxmlformats.org/spreadsheetml/2006/main">
  <sheetPr>
    <outlinePr summaryBelow="1" summaryRight="1"/>
    <pageSetUpPr fitToPage="1"/>
  </sheetPr>
  <dimension ref="A1:R70"/>
  <sheetViews>
    <sheetView workbookViewId="0">
      <selection activeCell="A1" sqref="A1"/>
    </sheetView>
  </sheetViews>
  <sheetFormatPr baseColWidth="8" defaultRowHeight="15"/>
  <cols>
    <col width="20" customWidth="1" min="1" max="1"/>
    <col width="22" customWidth="1" min="2" max="2"/>
    <col width="26" customWidth="1" min="3" max="3"/>
    <col width="12" customWidth="1" min="4" max="4"/>
    <col width="10" customWidth="1" min="5" max="5"/>
    <col width="7" customWidth="1" min="6" max="6"/>
    <col width="7" customWidth="1" min="7" max="7"/>
    <col width="7" customWidth="1" min="8" max="8"/>
    <col width="7" customWidth="1" min="9" max="9"/>
    <col width="7" customWidth="1" min="10" max="10"/>
    <col width="7" customWidth="1" min="11" max="11"/>
    <col width="7" customWidth="1" min="12" max="12"/>
    <col width="13" customWidth="1" min="13" max="13"/>
    <col width="13" customWidth="1" min="14" max="14"/>
    <col width="14" customWidth="1" min="15" max="15"/>
    <col width="11" customWidth="1" min="16" max="16"/>
    <col width="14" customWidth="1" min="17" max="17"/>
    <col width="46" customWidth="1" min="18" max="18"/>
  </cols>
  <sheetData>
    <row r="1">
      <c r="A1" s="1" t="inlineStr">
        <is>
          <t>記入例　放課後等デイサービス 〇〇（架空）</t>
        </is>
      </c>
    </row>
    <row r="2" ht="22" customHeight="1">
      <c r="A2" s="17" t="inlineStr">
        <is>
          <t>本記入例の法人名・事業所名・事業所番号・職員名・児童名・数値はすべて架空です。実在の法人・事業所・個人とは一切関係ありません。</t>
        </is>
      </c>
      <c r="B2" s="16" t="n"/>
      <c r="C2" s="16" t="n"/>
      <c r="D2" s="16" t="n"/>
      <c r="E2" s="16" t="n"/>
      <c r="F2" s="16" t="n"/>
      <c r="G2" s="16" t="n"/>
      <c r="H2" s="16" t="n"/>
      <c r="I2" s="16" t="n"/>
      <c r="J2" s="16" t="n"/>
      <c r="K2" s="16" t="n"/>
      <c r="L2" s="16" t="n"/>
      <c r="M2" s="16" t="n"/>
      <c r="N2" s="16" t="n"/>
      <c r="O2" s="16" t="n"/>
      <c r="P2" s="16" t="n"/>
      <c r="Q2" s="16" t="n"/>
      <c r="R2" s="13" t="n"/>
    </row>
    <row r="3">
      <c r="A3" s="9" t="inlineStr">
        <is>
          <t>このシートは自己完結しています（01_設定を参照せず、シート内の設定ブロックB6:B15を参照）。数式は03〜07の各シートと同じものです。</t>
        </is>
      </c>
      <c r="B3" s="16" t="n"/>
      <c r="C3" s="16" t="n"/>
      <c r="D3" s="16" t="n"/>
      <c r="E3" s="16" t="n"/>
      <c r="F3" s="16" t="n"/>
      <c r="G3" s="16" t="n"/>
      <c r="H3" s="16" t="n"/>
      <c r="I3" s="16" t="n"/>
      <c r="J3" s="16" t="n"/>
      <c r="K3" s="16" t="n"/>
      <c r="L3" s="16" t="n"/>
      <c r="M3" s="16" t="n"/>
      <c r="N3" s="16" t="n"/>
      <c r="O3" s="16" t="n"/>
      <c r="P3" s="16" t="n"/>
      <c r="Q3" s="16" t="n"/>
      <c r="R3" s="13" t="n"/>
    </row>
    <row r="4"/>
    <row r="5">
      <c r="A5" s="40" t="inlineStr">
        <is>
          <t>■ 設定（架空事業所）</t>
        </is>
      </c>
      <c r="B5" s="16" t="n"/>
      <c r="C5" s="16" t="n"/>
      <c r="D5" s="16" t="n"/>
      <c r="E5" s="16" t="n"/>
      <c r="F5" s="16" t="n"/>
      <c r="G5" s="16" t="n"/>
      <c r="H5" s="16" t="n"/>
      <c r="I5" s="16" t="n"/>
      <c r="J5" s="16" t="n"/>
      <c r="K5" s="16" t="n"/>
      <c r="L5" s="16" t="n"/>
      <c r="M5" s="16" t="n"/>
      <c r="N5" s="16" t="n"/>
      <c r="O5" s="16" t="n"/>
      <c r="P5" s="16" t="n"/>
      <c r="Q5" s="16" t="n"/>
      <c r="R5" s="13" t="n"/>
    </row>
    <row r="6">
      <c r="A6" s="5" t="inlineStr">
        <is>
          <t>利用定員（人）</t>
        </is>
      </c>
      <c r="B6" s="14" t="n">
        <v>10</v>
      </c>
      <c r="C6" s="9" t="inlineStr">
        <is>
          <t>指定通所基準 第69条：10人以上</t>
        </is>
      </c>
      <c r="D6" s="16" t="n"/>
      <c r="E6" s="16" t="n"/>
      <c r="F6" s="16" t="n"/>
      <c r="G6" s="16" t="n"/>
      <c r="H6" s="16" t="n"/>
      <c r="I6" s="16" t="n"/>
      <c r="J6" s="16" t="n"/>
      <c r="K6" s="16" t="n"/>
      <c r="L6" s="16" t="n"/>
      <c r="M6" s="16" t="n"/>
      <c r="N6" s="16" t="n"/>
      <c r="O6" s="16" t="n"/>
      <c r="P6" s="16" t="n"/>
      <c r="Q6" s="16" t="n"/>
      <c r="R6" s="13" t="n"/>
    </row>
    <row r="7">
      <c r="A7" s="5" t="inlineStr">
        <is>
          <t>常勤者の週所定労働時間（h）</t>
        </is>
      </c>
      <c r="B7" s="14" t="n">
        <v>40</v>
      </c>
      <c r="C7" s="9" t="inlineStr"/>
      <c r="D7" s="16" t="n"/>
      <c r="E7" s="16" t="n"/>
      <c r="F7" s="16" t="n"/>
      <c r="G7" s="16" t="n"/>
      <c r="H7" s="16" t="n"/>
      <c r="I7" s="16" t="n"/>
      <c r="J7" s="16" t="n"/>
      <c r="K7" s="16" t="n"/>
      <c r="L7" s="16" t="n"/>
      <c r="M7" s="16" t="n"/>
      <c r="N7" s="16" t="n"/>
      <c r="O7" s="16" t="n"/>
      <c r="P7" s="16" t="n"/>
      <c r="Q7" s="16" t="n"/>
      <c r="R7" s="13" t="n"/>
    </row>
    <row r="8">
      <c r="A8" s="5" t="inlineStr">
        <is>
          <t>常勤換算の分母（自動）</t>
        </is>
      </c>
      <c r="B8" s="15">
        <f>IF(B7&lt;32,32,B7)</f>
        <v/>
      </c>
      <c r="C8" s="9" t="inlineStr">
        <is>
          <t>解釈通知 第二2(2)：1週間に勤務すべき時間数が32時間を下回る場合は32時間</t>
        </is>
      </c>
      <c r="D8" s="16" t="n"/>
      <c r="E8" s="16" t="n"/>
      <c r="F8" s="16" t="n"/>
      <c r="G8" s="16" t="n"/>
      <c r="H8" s="16" t="n"/>
      <c r="I8" s="16" t="n"/>
      <c r="J8" s="16" t="n"/>
      <c r="K8" s="16" t="n"/>
      <c r="L8" s="16" t="n"/>
      <c r="M8" s="16" t="n"/>
      <c r="N8" s="16" t="n"/>
      <c r="O8" s="16" t="n"/>
      <c r="P8" s="16" t="n"/>
      <c r="Q8" s="16" t="n"/>
      <c r="R8" s="13" t="n"/>
    </row>
    <row r="9">
      <c r="A9" s="5" t="inlineStr">
        <is>
          <t>常勤者の月所定労働時間（h）</t>
        </is>
      </c>
      <c r="B9" s="14" t="n">
        <v>173</v>
      </c>
      <c r="C9" s="9" t="inlineStr"/>
      <c r="D9" s="16" t="n"/>
      <c r="E9" s="16" t="n"/>
      <c r="F9" s="16" t="n"/>
      <c r="G9" s="16" t="n"/>
      <c r="H9" s="16" t="n"/>
      <c r="I9" s="16" t="n"/>
      <c r="J9" s="16" t="n"/>
      <c r="K9" s="16" t="n"/>
      <c r="L9" s="16" t="n"/>
      <c r="M9" s="16" t="n"/>
      <c r="N9" s="16" t="n"/>
      <c r="O9" s="16" t="n"/>
      <c r="P9" s="16" t="n"/>
      <c r="Q9" s="16" t="n"/>
      <c r="R9" s="13" t="n"/>
    </row>
    <row r="10">
      <c r="A10" s="5" t="inlineStr">
        <is>
          <t>1単位の提供時間（h／日）</t>
        </is>
      </c>
      <c r="B10" s="14" t="n">
        <v>3</v>
      </c>
      <c r="C10" s="9" t="inlineStr">
        <is>
          <t>14:30〜17:30。報酬の時間区分2（1時間30分超3時間以下）</t>
        </is>
      </c>
      <c r="D10" s="16" t="n"/>
      <c r="E10" s="16" t="n"/>
      <c r="F10" s="16" t="n"/>
      <c r="G10" s="16" t="n"/>
      <c r="H10" s="16" t="n"/>
      <c r="I10" s="16" t="n"/>
      <c r="J10" s="16" t="n"/>
      <c r="K10" s="16" t="n"/>
      <c r="L10" s="16" t="n"/>
      <c r="M10" s="16" t="n"/>
      <c r="N10" s="16" t="n"/>
      <c r="O10" s="16" t="n"/>
      <c r="P10" s="16" t="n"/>
      <c r="Q10" s="16" t="n"/>
      <c r="R10" s="13" t="n"/>
    </row>
    <row r="11">
      <c r="A11" s="5" t="inlineStr">
        <is>
          <t>1か月の開所日数（日）</t>
        </is>
      </c>
      <c r="B11" s="14" t="n">
        <v>22</v>
      </c>
      <c r="C11" s="9" t="inlineStr">
        <is>
          <t>月〜金</t>
        </is>
      </c>
      <c r="D11" s="16" t="n"/>
      <c r="E11" s="16" t="n"/>
      <c r="F11" s="16" t="n"/>
      <c r="G11" s="16" t="n"/>
      <c r="H11" s="16" t="n"/>
      <c r="I11" s="16" t="n"/>
      <c r="J11" s="16" t="n"/>
      <c r="K11" s="16" t="n"/>
      <c r="L11" s="16" t="n"/>
      <c r="M11" s="16" t="n"/>
      <c r="N11" s="16" t="n"/>
      <c r="O11" s="16" t="n"/>
      <c r="P11" s="16" t="n"/>
      <c r="Q11" s="16" t="n"/>
      <c r="R11" s="13" t="n"/>
    </row>
    <row r="12">
      <c r="A12" s="5" t="inlineStr">
        <is>
          <t>地域区分の1単位単価（円）</t>
        </is>
      </c>
      <c r="B12" s="41" t="n">
        <v>10</v>
      </c>
      <c r="C12" s="9" t="inlineStr">
        <is>
          <t>記入例用のダミー。実際は自事業所の地域区分で確認</t>
        </is>
      </c>
      <c r="D12" s="16" t="n"/>
      <c r="E12" s="16" t="n"/>
      <c r="F12" s="16" t="n"/>
      <c r="G12" s="16" t="n"/>
      <c r="H12" s="16" t="n"/>
      <c r="I12" s="16" t="n"/>
      <c r="J12" s="16" t="n"/>
      <c r="K12" s="16" t="n"/>
      <c r="L12" s="16" t="n"/>
      <c r="M12" s="16" t="n"/>
      <c r="N12" s="16" t="n"/>
      <c r="O12" s="16" t="n"/>
      <c r="P12" s="16" t="n"/>
      <c r="Q12" s="16" t="n"/>
      <c r="R12" s="13" t="n"/>
    </row>
    <row r="13">
      <c r="A13" s="5" t="inlineStr">
        <is>
          <t>定員区分（自動）</t>
        </is>
      </c>
      <c r="B13" s="15">
        <f>IF(B6&lt;=10,"10人以下",IF(B6&lt;=20,"11〜20人","21人以上"))</f>
        <v/>
      </c>
      <c r="C13" s="9" t="inlineStr">
        <is>
          <t>10人以下／11〜20人／21人以上</t>
        </is>
      </c>
      <c r="D13" s="16" t="n"/>
      <c r="E13" s="16" t="n"/>
      <c r="F13" s="16" t="n"/>
      <c r="G13" s="16" t="n"/>
      <c r="H13" s="16" t="n"/>
      <c r="I13" s="16" t="n"/>
      <c r="J13" s="16" t="n"/>
      <c r="K13" s="16" t="n"/>
      <c r="L13" s="16" t="n"/>
      <c r="M13" s="16" t="n"/>
      <c r="N13" s="16" t="n"/>
      <c r="O13" s="16" t="n"/>
      <c r="P13" s="16" t="n"/>
      <c r="Q13" s="16" t="n"/>
      <c r="R13" s="13" t="n"/>
    </row>
    <row r="14">
      <c r="A14" s="5" t="inlineStr">
        <is>
          <t>1日の定員超過利用減算ライン（人・自動）</t>
        </is>
      </c>
      <c r="B14" s="15">
        <f>IF(B6&lt;=50,ROUNDUP(B6*1.5,0),B6+ROUNDUP((B6-50)*0.25,0)+25)</f>
        <v/>
      </c>
      <c r="C14" s="9" t="inlineStr">
        <is>
          <t>定員×100分の150（留意事項通知 第二1(5)④(一)ア）</t>
        </is>
      </c>
      <c r="D14" s="16" t="n"/>
      <c r="E14" s="16" t="n"/>
      <c r="F14" s="16" t="n"/>
      <c r="G14" s="16" t="n"/>
      <c r="H14" s="16" t="n"/>
      <c r="I14" s="16" t="n"/>
      <c r="J14" s="16" t="n"/>
      <c r="K14" s="16" t="n"/>
      <c r="L14" s="16" t="n"/>
      <c r="M14" s="16" t="n"/>
      <c r="N14" s="16" t="n"/>
      <c r="O14" s="16" t="n"/>
      <c r="P14" s="16" t="n"/>
      <c r="Q14" s="16" t="n"/>
      <c r="R14" s="13" t="n"/>
    </row>
    <row r="15">
      <c r="A15" s="5" t="inlineStr">
        <is>
          <t>過去3か月の延べ上限（人・自動）</t>
        </is>
      </c>
      <c r="B15" s="15">
        <f>IF(B6&lt;=11,(B6+3)*B11*3,ROUNDUP(B6*B11*3*1.25,0))</f>
        <v/>
      </c>
      <c r="C15" s="9" t="inlineStr">
        <is>
          <t>定員11人以下なので (定員＋3)×開所日数×3（同 (二)ただし書）</t>
        </is>
      </c>
      <c r="D15" s="16" t="n"/>
      <c r="E15" s="16" t="n"/>
      <c r="F15" s="16" t="n"/>
      <c r="G15" s="16" t="n"/>
      <c r="H15" s="16" t="n"/>
      <c r="I15" s="16" t="n"/>
      <c r="J15" s="16" t="n"/>
      <c r="K15" s="16" t="n"/>
      <c r="L15" s="16" t="n"/>
      <c r="M15" s="16" t="n"/>
      <c r="N15" s="16" t="n"/>
      <c r="O15" s="16" t="n"/>
      <c r="P15" s="16" t="n"/>
      <c r="Q15" s="16" t="n"/>
      <c r="R15" s="13" t="n"/>
    </row>
    <row r="16" ht="26" customHeight="1">
      <c r="A16" s="9" t="inlineStr">
        <is>
          <t>法人：〇〇株式会社（架空）／事業所：放課後等デイサービス 〇〇（架空）／事業所番号 0000000000（架空。実在の番号として割り当てられない値）／種別：放課後等デイサービス（標準型・重症心身障害児以外）／サービス提供単位 1</t>
        </is>
      </c>
      <c r="B16" s="16" t="n"/>
      <c r="C16" s="16" t="n"/>
      <c r="D16" s="16" t="n"/>
      <c r="E16" s="16" t="n"/>
      <c r="F16" s="16" t="n"/>
      <c r="G16" s="16" t="n"/>
      <c r="H16" s="16" t="n"/>
      <c r="I16" s="16" t="n"/>
      <c r="J16" s="16" t="n"/>
      <c r="K16" s="16" t="n"/>
      <c r="L16" s="16" t="n"/>
      <c r="M16" s="16" t="n"/>
      <c r="N16" s="16" t="n"/>
      <c r="O16" s="16" t="n"/>
      <c r="P16" s="16" t="n"/>
      <c r="Q16" s="16" t="n"/>
      <c r="R16" s="13" t="n"/>
    </row>
    <row r="17"/>
    <row r="18">
      <c r="A18" s="40" t="inlineStr">
        <is>
          <t>■ 様式2　常勤換算計算表（記入例）</t>
        </is>
      </c>
      <c r="B18" s="16" t="n"/>
      <c r="C18" s="16" t="n"/>
      <c r="D18" s="16" t="n"/>
      <c r="E18" s="16" t="n"/>
      <c r="F18" s="16" t="n"/>
      <c r="G18" s="16" t="n"/>
      <c r="H18" s="16" t="n"/>
      <c r="I18" s="16" t="n"/>
      <c r="J18" s="16" t="n"/>
      <c r="K18" s="16" t="n"/>
      <c r="L18" s="16" t="n"/>
      <c r="M18" s="16" t="n"/>
      <c r="N18" s="16" t="n"/>
      <c r="O18" s="16" t="n"/>
      <c r="P18" s="16" t="n"/>
      <c r="Q18" s="16" t="n"/>
      <c r="R18" s="13" t="n"/>
    </row>
    <row r="19" ht="34" customHeight="1">
      <c r="A19" s="7" t="inlineStr">
        <is>
          <t>氏名</t>
        </is>
      </c>
      <c r="B19" s="7" t="inlineStr">
        <is>
          <t>職種</t>
        </is>
      </c>
      <c r="C19" s="7" t="inlineStr">
        <is>
          <t>保有資格</t>
        </is>
      </c>
      <c r="D19" s="7" t="inlineStr">
        <is>
          <t>雇用区分</t>
        </is>
      </c>
      <c r="E19" s="7" t="inlineStr">
        <is>
          <t>経験年数</t>
        </is>
      </c>
      <c r="F19" s="7" t="inlineStr">
        <is>
          <t>月</t>
        </is>
      </c>
      <c r="G19" s="7" t="inlineStr">
        <is>
          <t>火</t>
        </is>
      </c>
      <c r="H19" s="7" t="inlineStr">
        <is>
          <t>水</t>
        </is>
      </c>
      <c r="I19" s="7" t="inlineStr">
        <is>
          <t>木</t>
        </is>
      </c>
      <c r="J19" s="7" t="inlineStr">
        <is>
          <t>金</t>
        </is>
      </c>
      <c r="K19" s="7" t="inlineStr">
        <is>
          <t>土</t>
        </is>
      </c>
      <c r="L19" s="7" t="inlineStr">
        <is>
          <t>日</t>
        </is>
      </c>
      <c r="M19" s="7" t="inlineStr">
        <is>
          <t>週勤務延べ時間</t>
        </is>
      </c>
      <c r="N19" s="7" t="inlineStr">
        <is>
          <t>上限適用後</t>
        </is>
      </c>
      <c r="O19" s="7" t="inlineStr">
        <is>
          <t>短時間勤務措置該当</t>
        </is>
      </c>
      <c r="P19" s="7" t="inlineStr">
        <is>
          <t>常勤換算</t>
        </is>
      </c>
      <c r="Q19" s="7" t="inlineStr">
        <is>
          <t>用途区分</t>
        </is>
      </c>
      <c r="R19" s="7" t="inlineStr">
        <is>
          <t>備考</t>
        </is>
      </c>
    </row>
    <row r="20" ht="26" customHeight="1">
      <c r="A20" s="14" t="inlineStr">
        <is>
          <t>職員A</t>
        </is>
      </c>
      <c r="B20" s="4" t="inlineStr">
        <is>
          <t>管理者兼児童発達支援管理責任者</t>
        </is>
      </c>
      <c r="C20" s="14" t="inlineStr">
        <is>
          <t>社会福祉士</t>
        </is>
      </c>
      <c r="D20" s="14" t="inlineStr">
        <is>
          <t>常勤</t>
        </is>
      </c>
      <c r="E20" s="14" t="n">
        <v>12</v>
      </c>
      <c r="F20" s="14" t="n">
        <v>8</v>
      </c>
      <c r="G20" s="14" t="n">
        <v>8</v>
      </c>
      <c r="H20" s="14" t="n">
        <v>8</v>
      </c>
      <c r="I20" s="14" t="n">
        <v>8</v>
      </c>
      <c r="J20" s="14" t="n">
        <v>8</v>
      </c>
      <c r="K20" s="14" t="n"/>
      <c r="L20" s="14" t="n"/>
      <c r="M20" s="15">
        <f>IF(COUNT(F20:L20)=0,"",SUM(F20:L20))</f>
        <v/>
      </c>
      <c r="N20" s="15">
        <f>IF(M20="","",MIN(M20,$B$8))</f>
        <v/>
      </c>
      <c r="O20" s="14" t="inlineStr">
        <is>
          <t>非該当</t>
        </is>
      </c>
      <c r="P20" s="19">
        <f>IF(N20="","",IF(AND(O20="該当",M20&gt;=30),1,ROUNDDOWN(N20/$B$8,2)))</f>
        <v/>
      </c>
      <c r="Q20" s="14" t="inlineStr">
        <is>
          <t>対象外</t>
        </is>
      </c>
      <c r="R20" s="9" t="inlineStr">
        <is>
          <t>児発管は基準上必要な児童指導員等の員数には算入できない（統合Q&amp;A 問12）</t>
        </is>
      </c>
    </row>
    <row r="21" ht="26" customHeight="1">
      <c r="A21" s="14" t="inlineStr">
        <is>
          <t>職員B</t>
        </is>
      </c>
      <c r="B21" s="4" t="inlineStr">
        <is>
          <t>児童指導員</t>
        </is>
      </c>
      <c r="C21" s="14" t="inlineStr">
        <is>
          <t>教員免許（小）</t>
        </is>
      </c>
      <c r="D21" s="14" t="inlineStr">
        <is>
          <t>常勤専従</t>
        </is>
      </c>
      <c r="E21" s="14" t="n">
        <v>7</v>
      </c>
      <c r="F21" s="14" t="n">
        <v>8</v>
      </c>
      <c r="G21" s="14" t="n">
        <v>8</v>
      </c>
      <c r="H21" s="14" t="n">
        <v>8</v>
      </c>
      <c r="I21" s="14" t="n">
        <v>8</v>
      </c>
      <c r="J21" s="14" t="n">
        <v>8</v>
      </c>
      <c r="K21" s="14" t="n"/>
      <c r="L21" s="14" t="n"/>
      <c r="M21" s="15">
        <f>IF(COUNT(F21:L21)=0,"",SUM(F21:L21))</f>
        <v/>
      </c>
      <c r="N21" s="15">
        <f>IF(M21="","",MIN(M21,$B$8))</f>
        <v/>
      </c>
      <c r="O21" s="14" t="inlineStr">
        <is>
          <t>非該当</t>
        </is>
      </c>
      <c r="P21" s="19">
        <f>IF(N21="","",IF(AND(O21="該当",M21&gt;=30),1,ROUNDDOWN(N21/$B$8,2)))</f>
        <v/>
      </c>
      <c r="Q21" s="14" t="inlineStr">
        <is>
          <t>基準</t>
        </is>
      </c>
      <c r="R21" s="9" t="inlineStr"/>
    </row>
    <row r="22" ht="26" customHeight="1">
      <c r="A22" s="14" t="inlineStr">
        <is>
          <t>職員C</t>
        </is>
      </c>
      <c r="B22" s="4" t="inlineStr">
        <is>
          <t>保育士</t>
        </is>
      </c>
      <c r="C22" s="14" t="inlineStr">
        <is>
          <t>保育士</t>
        </is>
      </c>
      <c r="D22" s="14" t="inlineStr">
        <is>
          <t>非常勤</t>
        </is>
      </c>
      <c r="E22" s="14" t="n">
        <v>4</v>
      </c>
      <c r="F22" s="14" t="n">
        <v>6</v>
      </c>
      <c r="G22" s="14" t="n">
        <v>6</v>
      </c>
      <c r="H22" s="14" t="n">
        <v>4</v>
      </c>
      <c r="I22" s="14" t="n">
        <v>4</v>
      </c>
      <c r="J22" s="14" t="n">
        <v>4</v>
      </c>
      <c r="K22" s="14" t="n"/>
      <c r="L22" s="14" t="n"/>
      <c r="M22" s="15">
        <f>IF(COUNT(F22:L22)=0,"",SUM(F22:L22))</f>
        <v/>
      </c>
      <c r="N22" s="15">
        <f>IF(M22="","",MIN(M22,$B$8))</f>
        <v/>
      </c>
      <c r="O22" s="14" t="inlineStr">
        <is>
          <t>非該当</t>
        </is>
      </c>
      <c r="P22" s="19">
        <f>IF(N22="","",IF(AND(O22="該当",M22&gt;=30),1,ROUNDDOWN(N22/$B$8,2)))</f>
        <v/>
      </c>
      <c r="Q22" s="14" t="inlineStr">
        <is>
          <t>基準</t>
        </is>
      </c>
      <c r="R22" s="9" t="inlineStr">
        <is>
          <t>24.0÷40＝0.60</t>
        </is>
      </c>
    </row>
    <row r="23" ht="26" customHeight="1">
      <c r="A23" s="14" t="inlineStr">
        <is>
          <t>職員D</t>
        </is>
      </c>
      <c r="B23" s="4" t="inlineStr">
        <is>
          <t>児童指導員</t>
        </is>
      </c>
      <c r="C23" s="14" t="inlineStr">
        <is>
          <t>教員免許（特支）</t>
        </is>
      </c>
      <c r="D23" s="14" t="inlineStr">
        <is>
          <t>非常勤</t>
        </is>
      </c>
      <c r="E23" s="14" t="n">
        <v>3</v>
      </c>
      <c r="F23" s="14" t="n">
        <v>4</v>
      </c>
      <c r="G23" s="14" t="n">
        <v>4</v>
      </c>
      <c r="H23" s="14" t="n"/>
      <c r="I23" s="14" t="n">
        <v>4</v>
      </c>
      <c r="J23" s="14" t="n">
        <v>4</v>
      </c>
      <c r="K23" s="14" t="n"/>
      <c r="L23" s="14" t="n"/>
      <c r="M23" s="15">
        <f>IF(COUNT(F23:L23)=0,"",SUM(F23:L23))</f>
        <v/>
      </c>
      <c r="N23" s="15">
        <f>IF(M23="","",MIN(M23,$B$8))</f>
        <v/>
      </c>
      <c r="O23" s="14" t="inlineStr">
        <is>
          <t>非該当</t>
        </is>
      </c>
      <c r="P23" s="19">
        <f>IF(N23="","",IF(AND(O23="該当",M23&gt;=30),1,ROUNDDOWN(N23/$B$8,2)))</f>
        <v/>
      </c>
      <c r="Q23" s="14" t="inlineStr">
        <is>
          <t>基準</t>
        </is>
      </c>
      <c r="R23" s="9" t="inlineStr"/>
    </row>
    <row r="24" ht="26" customHeight="1">
      <c r="A24" s="14" t="inlineStr">
        <is>
          <t>職員E</t>
        </is>
      </c>
      <c r="B24" s="4" t="inlineStr">
        <is>
          <t>保育士</t>
        </is>
      </c>
      <c r="C24" s="14" t="inlineStr">
        <is>
          <t>保育士</t>
        </is>
      </c>
      <c r="D24" s="14" t="inlineStr">
        <is>
          <t>非常勤</t>
        </is>
      </c>
      <c r="E24" s="14" t="n">
        <v>6</v>
      </c>
      <c r="F24" s="14" t="n">
        <v>6</v>
      </c>
      <c r="G24" s="14" t="n">
        <v>6</v>
      </c>
      <c r="H24" s="14" t="n">
        <v>6</v>
      </c>
      <c r="I24" s="14" t="n">
        <v>6</v>
      </c>
      <c r="J24" s="14" t="n">
        <v>6</v>
      </c>
      <c r="K24" s="14" t="n"/>
      <c r="L24" s="14" t="n"/>
      <c r="M24" s="15">
        <f>IF(COUNT(F24:L24)=0,"",SUM(F24:L24))</f>
        <v/>
      </c>
      <c r="N24" s="15">
        <f>IF(M24="","",MIN(M24,$B$8))</f>
        <v/>
      </c>
      <c r="O24" s="14" t="inlineStr">
        <is>
          <t>非該当</t>
        </is>
      </c>
      <c r="P24" s="19">
        <f>IF(N24="","",IF(AND(O24="該当",M24&gt;=30),1,ROUNDDOWN(N24/$B$8,2)))</f>
        <v/>
      </c>
      <c r="Q24" s="14" t="inlineStr">
        <is>
          <t>加配</t>
        </is>
      </c>
      <c r="R24" s="9" t="inlineStr">
        <is>
          <t>13:00〜19:00×5日のうち、提供時間帯の直接支援＋前後の記録・準備・待機を勤務表に明記した時間</t>
        </is>
      </c>
    </row>
    <row r="25" ht="26" customHeight="1">
      <c r="A25" s="14" t="inlineStr">
        <is>
          <t>職員F</t>
        </is>
      </c>
      <c r="B25" s="4" t="inlineStr">
        <is>
          <t>その他の従業者</t>
        </is>
      </c>
      <c r="C25" s="14" t="inlineStr">
        <is>
          <t>無資格</t>
        </is>
      </c>
      <c r="D25" s="14" t="inlineStr">
        <is>
          <t>非常勤</t>
        </is>
      </c>
      <c r="E25" s="14" t="n">
        <v>1</v>
      </c>
      <c r="F25" s="14" t="n"/>
      <c r="G25" s="14" t="n">
        <v>4</v>
      </c>
      <c r="H25" s="14" t="n">
        <v>4</v>
      </c>
      <c r="I25" s="14" t="n">
        <v>4</v>
      </c>
      <c r="J25" s="14" t="n"/>
      <c r="K25" s="14" t="n"/>
      <c r="L25" s="14" t="n"/>
      <c r="M25" s="15">
        <f>IF(COUNT(F25:L25)=0,"",SUM(F25:L25))</f>
        <v/>
      </c>
      <c r="N25" s="15">
        <f>IF(M25="","",MIN(M25,$B$8))</f>
        <v/>
      </c>
      <c r="O25" s="14" t="inlineStr">
        <is>
          <t>非該当</t>
        </is>
      </c>
      <c r="P25" s="19">
        <f>IF(N25="","",IF(AND(O25="該当",M25&gt;=30),1,ROUNDDOWN(N25/$B$8,2)))</f>
        <v/>
      </c>
      <c r="Q25" s="14" t="inlineStr">
        <is>
          <t>加配</t>
        </is>
      </c>
      <c r="R25" s="9" t="inlineStr"/>
    </row>
    <row r="26" ht="26" customHeight="1">
      <c r="A26" s="14" t="inlineStr">
        <is>
          <t>職員G</t>
        </is>
      </c>
      <c r="B26" s="4" t="inlineStr">
        <is>
          <t>作業療法士</t>
        </is>
      </c>
      <c r="C26" s="14" t="inlineStr">
        <is>
          <t>作業療法士</t>
        </is>
      </c>
      <c r="D26" s="14" t="inlineStr">
        <is>
          <t>非常勤</t>
        </is>
      </c>
      <c r="E26" s="14" t="n">
        <v>9</v>
      </c>
      <c r="F26" s="14" t="n"/>
      <c r="G26" s="14" t="n">
        <v>6</v>
      </c>
      <c r="H26" s="14" t="n"/>
      <c r="I26" s="14" t="n">
        <v>6</v>
      </c>
      <c r="J26" s="14" t="n"/>
      <c r="K26" s="14" t="n"/>
      <c r="L26" s="14" t="n"/>
      <c r="M26" s="15">
        <f>IF(COUNT(F26:L26)=0,"",SUM(F26:L26))</f>
        <v/>
      </c>
      <c r="N26" s="15">
        <f>IF(M26="","",MIN(M26,$B$8))</f>
        <v/>
      </c>
      <c r="O26" s="14" t="inlineStr">
        <is>
          <t>非該当</t>
        </is>
      </c>
      <c r="P26" s="19">
        <f>IF(N26="","",IF(AND(O26="該当",M26&gt;=30),1,ROUNDDOWN(N26/$B$8,2)))</f>
        <v/>
      </c>
      <c r="Q26" s="14" t="inlineStr">
        <is>
          <t>専門</t>
        </is>
      </c>
      <c r="R26" s="9" t="inlineStr">
        <is>
          <t>0.30 &lt; 1.00 なので専門的支援体制加算は算定不可</t>
        </is>
      </c>
    </row>
    <row r="27">
      <c r="A27" s="5" t="inlineStr">
        <is>
          <t>基準枠 小計（参考値）</t>
        </is>
      </c>
      <c r="B27" s="16" t="n"/>
      <c r="C27" s="16" t="n"/>
      <c r="D27" s="16" t="n"/>
      <c r="E27" s="16" t="n"/>
      <c r="F27" s="16" t="n"/>
      <c r="G27" s="16" t="n"/>
      <c r="H27" s="16" t="n"/>
      <c r="I27" s="16" t="n"/>
      <c r="J27" s="16" t="n"/>
      <c r="K27" s="16" t="n"/>
      <c r="L27" s="16" t="n"/>
      <c r="M27" s="16" t="n"/>
      <c r="N27" s="16" t="n"/>
      <c r="O27" s="13" t="n"/>
      <c r="P27" s="20">
        <f>SUMIF($Q$20:$Q$26,"基準",$P$20:$P$26)</f>
        <v/>
      </c>
      <c r="Q27" s="21" t="n"/>
      <c r="R27" s="9" t="inlineStr">
        <is>
          <t>人員基準の判定は提供時間帯を通じた実人数で行う。合計2.00でも14:30〜17:30に1人しかいない時間帯があれば基準を満たさない</t>
        </is>
      </c>
    </row>
    <row r="28">
      <c r="A28" s="5" t="inlineStr">
        <is>
          <t>加配枠 小計</t>
        </is>
      </c>
      <c r="B28" s="16" t="n"/>
      <c r="C28" s="16" t="n"/>
      <c r="D28" s="16" t="n"/>
      <c r="E28" s="16" t="n"/>
      <c r="F28" s="16" t="n"/>
      <c r="G28" s="16" t="n"/>
      <c r="H28" s="16" t="n"/>
      <c r="I28" s="16" t="n"/>
      <c r="J28" s="16" t="n"/>
      <c r="K28" s="16" t="n"/>
      <c r="L28" s="16" t="n"/>
      <c r="M28" s="16" t="n"/>
      <c r="N28" s="16" t="n"/>
      <c r="O28" s="13" t="n"/>
      <c r="P28" s="20">
        <f>SUMIF($Q$20:$Q$26,"加配",$P$20:$P$26)</f>
        <v/>
      </c>
      <c r="Q28" s="21" t="n"/>
      <c r="R28" s="22">
        <f>IF(P28&gt;=1,"要件充足（常勤換算1.0以上）","不足：あと"&amp;TEXT(1-P28,"0.00"))</f>
        <v/>
      </c>
    </row>
    <row r="29">
      <c r="A29" s="5" t="inlineStr">
        <is>
          <t>専門的支援体制枠 小計</t>
        </is>
      </c>
      <c r="B29" s="16" t="n"/>
      <c r="C29" s="16" t="n"/>
      <c r="D29" s="16" t="n"/>
      <c r="E29" s="16" t="n"/>
      <c r="F29" s="16" t="n"/>
      <c r="G29" s="16" t="n"/>
      <c r="H29" s="16" t="n"/>
      <c r="I29" s="16" t="n"/>
      <c r="J29" s="16" t="n"/>
      <c r="K29" s="16" t="n"/>
      <c r="L29" s="16" t="n"/>
      <c r="M29" s="16" t="n"/>
      <c r="N29" s="16" t="n"/>
      <c r="O29" s="13" t="n"/>
      <c r="P29" s="20">
        <f>SUMIF($Q$20:$Q$26,"専門",$P$20:$P$26)</f>
        <v/>
      </c>
      <c r="Q29" s="21" t="n"/>
      <c r="R29" s="22">
        <f>IF(P29&gt;=1,"要件充足（常勤換算1.0以上）","不足：あと"&amp;TEXT(1-P29,"0.00"))</f>
        <v/>
      </c>
    </row>
    <row r="30"/>
    <row r="31" ht="34" customHeight="1">
      <c r="A31" s="5" t="inlineStr">
        <is>
          <t>加配加算の判定</t>
        </is>
      </c>
      <c r="C31" s="9" t="inlineStr">
        <is>
          <t>加配枠 0.75（職員E）＋0.30（職員F）＝1.05 ≧ 1.00 → 児童指導員等加配加算は算定可。ただし児童指導員等（職員E）とその他の従業者（職員F）の合算なので、報酬区分は低い方の (5) その他の従業者＝定員10人以下 90単位/日（留意事項通知 第二2(1)④(四)）。</t>
        </is>
      </c>
      <c r="D31" s="16" t="n"/>
      <c r="E31" s="16" t="n"/>
      <c r="F31" s="16" t="n"/>
      <c r="G31" s="16" t="n"/>
      <c r="H31" s="16" t="n"/>
      <c r="I31" s="16" t="n"/>
      <c r="J31" s="16" t="n"/>
      <c r="K31" s="16" t="n"/>
      <c r="L31" s="16" t="n"/>
      <c r="M31" s="16" t="n"/>
      <c r="N31" s="16" t="n"/>
      <c r="O31" s="16" t="n"/>
      <c r="P31" s="16" t="n"/>
      <c r="Q31" s="16" t="n"/>
      <c r="R31" s="13" t="n"/>
    </row>
    <row r="32" ht="34" customHeight="1">
      <c r="A32" s="5" t="inlineStr">
        <is>
          <t>専門的支援体制加算の判定</t>
        </is>
      </c>
      <c r="C32" s="9" t="inlineStr">
        <is>
          <t>専門枠 0.30 &lt; 1.00 → 算定不可。職員G（作業療法士）を週40時間相当まで増やすか、資格取得後5年以上の保育士・児童指導員を専門的支援体制加算枠へ振り替えるかの二択。</t>
        </is>
      </c>
      <c r="D32" s="16" t="n"/>
      <c r="E32" s="16" t="n"/>
      <c r="F32" s="16" t="n"/>
      <c r="G32" s="16" t="n"/>
      <c r="H32" s="16" t="n"/>
      <c r="I32" s="16" t="n"/>
      <c r="J32" s="16" t="n"/>
      <c r="K32" s="16" t="n"/>
      <c r="L32" s="16" t="n"/>
      <c r="M32" s="16" t="n"/>
      <c r="N32" s="16" t="n"/>
      <c r="O32" s="16" t="n"/>
      <c r="P32" s="16" t="n"/>
      <c r="Q32" s="16" t="n"/>
      <c r="R32" s="13" t="n"/>
    </row>
    <row r="33" ht="34" customHeight="1">
      <c r="A33" s="5" t="inlineStr">
        <is>
          <t>改善試算（もし）</t>
        </is>
      </c>
      <c r="C33" s="9" t="inlineStr">
        <is>
          <t>職員E（保育士）を週40時間（常勤換算1.00）にできれば、単独で (3) 常勤換算・経験5年以上＝123単位/日 に上がる。月間延べ利用回数224回・1単位10.00円なら、90単位＝月201,600円／123単位＝月275,520円。差は月73,920円。</t>
        </is>
      </c>
      <c r="D33" s="16" t="n"/>
      <c r="E33" s="16" t="n"/>
      <c r="F33" s="16" t="n"/>
      <c r="G33" s="16" t="n"/>
      <c r="H33" s="16" t="n"/>
      <c r="I33" s="16" t="n"/>
      <c r="J33" s="16" t="n"/>
      <c r="K33" s="16" t="n"/>
      <c r="L33" s="16" t="n"/>
      <c r="M33" s="16" t="n"/>
      <c r="N33" s="16" t="n"/>
      <c r="O33" s="16" t="n"/>
      <c r="P33" s="16" t="n"/>
      <c r="Q33" s="16" t="n"/>
      <c r="R33" s="13" t="n"/>
    </row>
    <row r="34"/>
    <row r="35">
      <c r="A35" s="40" t="inlineStr">
        <is>
          <t>■ 様式3　想定利用者数・受入上限計算表（記入例）</t>
        </is>
      </c>
      <c r="B35" s="16" t="n"/>
      <c r="C35" s="16" t="n"/>
      <c r="D35" s="16" t="n"/>
      <c r="E35" s="16" t="n"/>
      <c r="F35" s="16" t="n"/>
      <c r="G35" s="16" t="n"/>
      <c r="H35" s="16" t="n"/>
      <c r="I35" s="16" t="n"/>
      <c r="J35" s="16" t="n"/>
      <c r="K35" s="16" t="n"/>
      <c r="L35" s="16" t="n"/>
      <c r="M35" s="16" t="n"/>
      <c r="N35" s="16" t="n"/>
      <c r="O35" s="16" t="n"/>
      <c r="P35" s="16" t="n"/>
      <c r="Q35" s="16" t="n"/>
      <c r="R35" s="13" t="n"/>
    </row>
    <row r="36" ht="34" customHeight="1">
      <c r="A36" s="7" t="inlineStr">
        <is>
          <t>項目</t>
        </is>
      </c>
      <c r="B36" s="7" t="inlineStr">
        <is>
          <t>値</t>
        </is>
      </c>
      <c r="C36" s="7" t="inlineStr">
        <is>
          <t>計算</t>
        </is>
      </c>
      <c r="D36" s="7" t="inlineStr"/>
      <c r="E36" s="7" t="inlineStr"/>
      <c r="F36" s="7" t="inlineStr"/>
      <c r="G36" s="7" t="inlineStr"/>
      <c r="H36" s="7" t="inlineStr"/>
      <c r="I36" s="7" t="inlineStr"/>
      <c r="J36" s="7" t="inlineStr"/>
      <c r="K36" s="7" t="inlineStr"/>
      <c r="L36" s="7" t="inlineStr"/>
      <c r="M36" s="7" t="inlineStr"/>
      <c r="N36" s="7" t="inlineStr"/>
      <c r="O36" s="7" t="inlineStr"/>
      <c r="P36" s="7" t="inlineStr"/>
      <c r="Q36" s="7" t="inlineStr"/>
      <c r="R36" s="7" t="inlineStr">
        <is>
          <t>根拠</t>
        </is>
      </c>
    </row>
    <row r="37" ht="24" customHeight="1">
      <c r="A37" s="5" t="inlineStr">
        <is>
          <t>契約児童数（人）</t>
        </is>
      </c>
      <c r="B37" s="13" t="n"/>
      <c r="C37" s="14" t="n">
        <v>28</v>
      </c>
      <c r="D37" s="9" t="inlineStr">
        <is>
          <t>入力</t>
        </is>
      </c>
      <c r="E37" s="16" t="n"/>
      <c r="F37" s="16" t="n"/>
      <c r="G37" s="16" t="n"/>
      <c r="H37" s="16" t="n"/>
      <c r="I37" s="16" t="n"/>
      <c r="J37" s="13" t="n"/>
      <c r="K37" s="9" t="inlineStr"/>
      <c r="L37" s="16" t="n"/>
      <c r="M37" s="16" t="n"/>
      <c r="N37" s="16" t="n"/>
      <c r="O37" s="16" t="n"/>
      <c r="P37" s="16" t="n"/>
      <c r="Q37" s="16" t="n"/>
      <c r="R37" s="13" t="n"/>
    </row>
    <row r="38" ht="24" customHeight="1">
      <c r="A38" s="5" t="inlineStr">
        <is>
          <t>1人あたり月平均利用回数（回）</t>
        </is>
      </c>
      <c r="B38" s="13" t="n"/>
      <c r="C38" s="14" t="n">
        <v>8</v>
      </c>
      <c r="D38" s="9" t="inlineStr">
        <is>
          <t>入力（過去3か月の実績）</t>
        </is>
      </c>
      <c r="E38" s="16" t="n"/>
      <c r="F38" s="16" t="n"/>
      <c r="G38" s="16" t="n"/>
      <c r="H38" s="16" t="n"/>
      <c r="I38" s="16" t="n"/>
      <c r="J38" s="13" t="n"/>
      <c r="K38" s="9" t="inlineStr"/>
      <c r="L38" s="16" t="n"/>
      <c r="M38" s="16" t="n"/>
      <c r="N38" s="16" t="n"/>
      <c r="O38" s="16" t="n"/>
      <c r="P38" s="16" t="n"/>
      <c r="Q38" s="16" t="n"/>
      <c r="R38" s="13" t="n"/>
    </row>
    <row r="39" ht="24" customHeight="1">
      <c r="A39" s="5" t="inlineStr">
        <is>
          <t>月間延べ利用回数（回）</t>
        </is>
      </c>
      <c r="B39" s="13" t="n"/>
      <c r="C39" s="15">
        <f>C37*C38</f>
        <v/>
      </c>
      <c r="D39" s="9" t="inlineStr">
        <is>
          <t>28×8.0</t>
        </is>
      </c>
      <c r="E39" s="16" t="n"/>
      <c r="F39" s="16" t="n"/>
      <c r="G39" s="16" t="n"/>
      <c r="H39" s="16" t="n"/>
      <c r="I39" s="16" t="n"/>
      <c r="J39" s="13" t="n"/>
      <c r="K39" s="9" t="inlineStr"/>
      <c r="L39" s="16" t="n"/>
      <c r="M39" s="16" t="n"/>
      <c r="N39" s="16" t="n"/>
      <c r="O39" s="16" t="n"/>
      <c r="P39" s="16" t="n"/>
      <c r="Q39" s="16" t="n"/>
      <c r="R39" s="13" t="n"/>
    </row>
    <row r="40" ht="24" customHeight="1">
      <c r="A40" s="5" t="inlineStr">
        <is>
          <t>開所日数（日）</t>
        </is>
      </c>
      <c r="B40" s="13" t="n"/>
      <c r="C40" s="15">
        <f>B11</f>
        <v/>
      </c>
      <c r="D40" s="9" t="inlineStr">
        <is>
          <t>設定ブロック B11</t>
        </is>
      </c>
      <c r="E40" s="16" t="n"/>
      <c r="F40" s="16" t="n"/>
      <c r="G40" s="16" t="n"/>
      <c r="H40" s="16" t="n"/>
      <c r="I40" s="16" t="n"/>
      <c r="J40" s="13" t="n"/>
      <c r="K40" s="9" t="inlineStr"/>
      <c r="L40" s="16" t="n"/>
      <c r="M40" s="16" t="n"/>
      <c r="N40" s="16" t="n"/>
      <c r="O40" s="16" t="n"/>
      <c r="P40" s="16" t="n"/>
      <c r="Q40" s="16" t="n"/>
      <c r="R40" s="13" t="n"/>
    </row>
    <row r="41" ht="24" customHeight="1">
      <c r="A41" s="5" t="inlineStr">
        <is>
          <t>1日平均利用児童数（人）</t>
        </is>
      </c>
      <c r="B41" s="13" t="n"/>
      <c r="C41" s="42">
        <f>ROUND(C39/C40,1)</f>
        <v/>
      </c>
      <c r="D41" s="9" t="inlineStr">
        <is>
          <t>224÷22</t>
        </is>
      </c>
      <c r="E41" s="16" t="n"/>
      <c r="F41" s="16" t="n"/>
      <c r="G41" s="16" t="n"/>
      <c r="H41" s="16" t="n"/>
      <c r="I41" s="16" t="n"/>
      <c r="J41" s="13" t="n"/>
      <c r="K41" s="9" t="inlineStr"/>
      <c r="L41" s="16" t="n"/>
      <c r="M41" s="16" t="n"/>
      <c r="N41" s="16" t="n"/>
      <c r="O41" s="16" t="n"/>
      <c r="P41" s="16" t="n"/>
      <c r="Q41" s="16" t="n"/>
      <c r="R41" s="13" t="n"/>
    </row>
    <row r="42" ht="24" customHeight="1">
      <c r="A42" s="5" t="inlineStr">
        <is>
          <t>ピーク係数</t>
        </is>
      </c>
      <c r="B42" s="13" t="n"/>
      <c r="C42" s="14" t="n">
        <v>1.25</v>
      </c>
      <c r="D42" s="9" t="inlineStr">
        <is>
          <t>入力（曜日偏りの実績から）</t>
        </is>
      </c>
      <c r="E42" s="16" t="n"/>
      <c r="F42" s="16" t="n"/>
      <c r="G42" s="16" t="n"/>
      <c r="H42" s="16" t="n"/>
      <c r="I42" s="16" t="n"/>
      <c r="J42" s="13" t="n"/>
      <c r="K42" s="9" t="inlineStr"/>
      <c r="L42" s="16" t="n"/>
      <c r="M42" s="16" t="n"/>
      <c r="N42" s="16" t="n"/>
      <c r="O42" s="16" t="n"/>
      <c r="P42" s="16" t="n"/>
      <c r="Q42" s="16" t="n"/>
      <c r="R42" s="13" t="n"/>
    </row>
    <row r="43" ht="24" customHeight="1">
      <c r="A43" s="5" t="inlineStr">
        <is>
          <t>ピーク日の想定児童数（人）</t>
        </is>
      </c>
      <c r="B43" s="13" t="n"/>
      <c r="C43" s="15">
        <f>ROUNDUP(C41*C42,0)</f>
        <v/>
      </c>
      <c r="D43" s="9" t="inlineStr">
        <is>
          <t>10.2×1.25 を切り上げ</t>
        </is>
      </c>
      <c r="E43" s="16" t="n"/>
      <c r="F43" s="16" t="n"/>
      <c r="G43" s="16" t="n"/>
      <c r="H43" s="16" t="n"/>
      <c r="I43" s="16" t="n"/>
      <c r="J43" s="13" t="n"/>
      <c r="K43" s="9" t="inlineStr"/>
      <c r="L43" s="16" t="n"/>
      <c r="M43" s="16" t="n"/>
      <c r="N43" s="16" t="n"/>
      <c r="O43" s="16" t="n"/>
      <c r="P43" s="16" t="n"/>
      <c r="Q43" s="16" t="n"/>
      <c r="R43" s="13" t="n"/>
    </row>
    <row r="44" ht="24" customHeight="1">
      <c r="A44" s="5" t="inlineStr">
        <is>
          <t>必要な児童指導員又は保育士（平均日）</t>
        </is>
      </c>
      <c r="B44" s="13" t="n"/>
      <c r="C44" s="15">
        <f>IF(ROUNDUP(C41,0)&lt;=10,2,2+ROUNDUP((ROUNDUP(C41,0)-10)/5,0))</f>
        <v/>
      </c>
      <c r="D44" s="9" t="inlineStr">
        <is>
          <t>2＋切上((11−10)÷5)</t>
        </is>
      </c>
      <c r="E44" s="16" t="n"/>
      <c r="F44" s="16" t="n"/>
      <c r="G44" s="16" t="n"/>
      <c r="H44" s="16" t="n"/>
      <c r="I44" s="16" t="n"/>
      <c r="J44" s="13" t="n"/>
      <c r="K44" s="9" t="inlineStr">
        <is>
          <t>指定通所基準 第66条第1項第1号</t>
        </is>
      </c>
      <c r="L44" s="16" t="n"/>
      <c r="M44" s="16" t="n"/>
      <c r="N44" s="16" t="n"/>
      <c r="O44" s="16" t="n"/>
      <c r="P44" s="16" t="n"/>
      <c r="Q44" s="16" t="n"/>
      <c r="R44" s="13" t="n"/>
    </row>
    <row r="45" ht="24" customHeight="1">
      <c r="A45" s="5" t="inlineStr">
        <is>
          <t>必要な児童指導員又は保育士（ピーク日）</t>
        </is>
      </c>
      <c r="B45" s="13" t="n"/>
      <c r="C45" s="15">
        <f>IF(C43&lt;=10,2,2+ROUNDUP((C43-10)/5,0))</f>
        <v/>
      </c>
      <c r="D45" s="9" t="inlineStr">
        <is>
          <t>2＋切上((13−10)÷5)</t>
        </is>
      </c>
      <c r="E45" s="16" t="n"/>
      <c r="F45" s="16" t="n"/>
      <c r="G45" s="16" t="n"/>
      <c r="H45" s="16" t="n"/>
      <c r="I45" s="16" t="n"/>
      <c r="J45" s="13" t="n"/>
      <c r="K45" s="9" t="inlineStr">
        <is>
          <t>同上</t>
        </is>
      </c>
      <c r="L45" s="16" t="n"/>
      <c r="M45" s="16" t="n"/>
      <c r="N45" s="16" t="n"/>
      <c r="O45" s="16" t="n"/>
      <c r="P45" s="16" t="n"/>
      <c r="Q45" s="16" t="n"/>
      <c r="R45" s="13" t="n"/>
    </row>
    <row r="46" ht="24" customHeight="1">
      <c r="A46" s="5" t="inlineStr">
        <is>
          <t>定員遵守ライン（人）</t>
        </is>
      </c>
      <c r="B46" s="13" t="n"/>
      <c r="C46" s="15">
        <f>B6</f>
        <v/>
      </c>
      <c r="D46" s="9" t="inlineStr">
        <is>
          <t>利用定員</t>
        </is>
      </c>
      <c r="E46" s="16" t="n"/>
      <c r="F46" s="16" t="n"/>
      <c r="G46" s="16" t="n"/>
      <c r="H46" s="16" t="n"/>
      <c r="I46" s="16" t="n"/>
      <c r="J46" s="13" t="n"/>
      <c r="K46" s="9" t="inlineStr">
        <is>
          <t>指定通所基準 第39条</t>
        </is>
      </c>
      <c r="L46" s="16" t="n"/>
      <c r="M46" s="16" t="n"/>
      <c r="N46" s="16" t="n"/>
      <c r="O46" s="16" t="n"/>
      <c r="P46" s="16" t="n"/>
      <c r="Q46" s="16" t="n"/>
      <c r="R46" s="13" t="n"/>
    </row>
    <row r="47" ht="24" customHeight="1">
      <c r="A47" s="5" t="inlineStr">
        <is>
          <t>【判定】定員遵守</t>
        </is>
      </c>
      <c r="B47" s="13" t="n"/>
      <c r="C47" s="26">
        <f>IF(C43&gt;C46,"定員超過：原則不可（指定通所基準第39条）","OK")</f>
        <v/>
      </c>
      <c r="D47" s="9" t="inlineStr">
        <is>
          <t>ピーク日13人＞定員10人</t>
        </is>
      </c>
      <c r="E47" s="16" t="n"/>
      <c r="F47" s="16" t="n"/>
      <c r="G47" s="16" t="n"/>
      <c r="H47" s="16" t="n"/>
      <c r="I47" s="16" t="n"/>
      <c r="J47" s="13" t="n"/>
      <c r="K47" s="9" t="inlineStr">
        <is>
          <t>第39条：定員を超えて提供を行ってはならない</t>
        </is>
      </c>
      <c r="L47" s="16" t="n"/>
      <c r="M47" s="16" t="n"/>
      <c r="N47" s="16" t="n"/>
      <c r="O47" s="16" t="n"/>
      <c r="P47" s="16" t="n"/>
      <c r="Q47" s="16" t="n"/>
      <c r="R47" s="13" t="n"/>
    </row>
    <row r="48" ht="24" customHeight="1">
      <c r="A48" s="5" t="inlineStr">
        <is>
          <t>1日の定員超過利用減算ライン（人）</t>
        </is>
      </c>
      <c r="B48" s="13" t="n"/>
      <c r="C48" s="15">
        <f>B14</f>
        <v/>
      </c>
      <c r="D48" s="9" t="inlineStr">
        <is>
          <t>10×150%</t>
        </is>
      </c>
      <c r="E48" s="16" t="n"/>
      <c r="F48" s="16" t="n"/>
      <c r="G48" s="16" t="n"/>
      <c r="H48" s="16" t="n"/>
      <c r="I48" s="16" t="n"/>
      <c r="J48" s="13" t="n"/>
      <c r="K48" s="9" t="inlineStr">
        <is>
          <t>留意事項通知 第二1(5)④(一)ア</t>
        </is>
      </c>
      <c r="L48" s="16" t="n"/>
      <c r="M48" s="16" t="n"/>
      <c r="N48" s="16" t="n"/>
      <c r="O48" s="16" t="n"/>
      <c r="P48" s="16" t="n"/>
      <c r="Q48" s="16" t="n"/>
      <c r="R48" s="13" t="n"/>
    </row>
    <row r="49" ht="24" customHeight="1">
      <c r="A49" s="5" t="inlineStr">
        <is>
          <t>【判定】1日の定員超過利用減算</t>
        </is>
      </c>
      <c r="B49" s="13" t="n"/>
      <c r="C49" s="26">
        <f>IF(C43&gt;C48,"定員超過利用減算の対象","対象外")</f>
        <v/>
      </c>
      <c r="D49" s="9" t="inlineStr">
        <is>
          <t>13人 ≦ 15人</t>
        </is>
      </c>
      <c r="E49" s="16" t="n"/>
      <c r="F49" s="16" t="n"/>
      <c r="G49" s="16" t="n"/>
      <c r="H49" s="16" t="n"/>
      <c r="I49" s="16" t="n"/>
      <c r="J49" s="13" t="n"/>
      <c r="K49" s="9" t="inlineStr">
        <is>
          <t>同上</t>
        </is>
      </c>
      <c r="L49" s="16" t="n"/>
      <c r="M49" s="16" t="n"/>
      <c r="N49" s="16" t="n"/>
      <c r="O49" s="16" t="n"/>
      <c r="P49" s="16" t="n"/>
      <c r="Q49" s="16" t="n"/>
      <c r="R49" s="13" t="n"/>
    </row>
    <row r="50" ht="24" customHeight="1">
      <c r="A50" s="5" t="inlineStr">
        <is>
          <t>過去3か月の延べ上限（人）</t>
        </is>
      </c>
      <c r="B50" s="13" t="n"/>
      <c r="C50" s="15">
        <f>B15</f>
        <v/>
      </c>
      <c r="D50" s="9" t="inlineStr">
        <is>
          <t>(10＋3)×22×3</t>
        </is>
      </c>
      <c r="E50" s="16" t="n"/>
      <c r="F50" s="16" t="n"/>
      <c r="G50" s="16" t="n"/>
      <c r="H50" s="16" t="n"/>
      <c r="I50" s="16" t="n"/>
      <c r="J50" s="13" t="n"/>
      <c r="K50" s="9" t="inlineStr">
        <is>
          <t>同 (二)ただし書（定員11人以下）</t>
        </is>
      </c>
      <c r="L50" s="16" t="n"/>
      <c r="M50" s="16" t="n"/>
      <c r="N50" s="16" t="n"/>
      <c r="O50" s="16" t="n"/>
      <c r="P50" s="16" t="n"/>
      <c r="Q50" s="16" t="n"/>
      <c r="R50" s="13" t="n"/>
    </row>
    <row r="51" ht="24" customHeight="1">
      <c r="A51" s="5" t="inlineStr">
        <is>
          <t>3か月延べ見込み（人）</t>
        </is>
      </c>
      <c r="B51" s="13" t="n"/>
      <c r="C51" s="15">
        <f>C39*3</f>
        <v/>
      </c>
      <c r="D51" s="9" t="inlineStr">
        <is>
          <t>224×3</t>
        </is>
      </c>
      <c r="E51" s="16" t="n"/>
      <c r="F51" s="16" t="n"/>
      <c r="G51" s="16" t="n"/>
      <c r="H51" s="16" t="n"/>
      <c r="I51" s="16" t="n"/>
      <c r="J51" s="13" t="n"/>
      <c r="K51" s="9" t="inlineStr"/>
      <c r="L51" s="16" t="n"/>
      <c r="M51" s="16" t="n"/>
      <c r="N51" s="16" t="n"/>
      <c r="O51" s="16" t="n"/>
      <c r="P51" s="16" t="n"/>
      <c r="Q51" s="16" t="n"/>
      <c r="R51" s="13" t="n"/>
    </row>
    <row r="52" ht="24" customHeight="1">
      <c r="A52" s="5" t="inlineStr">
        <is>
          <t>【判定】過去3か月の定員超過利用減算</t>
        </is>
      </c>
      <c r="B52" s="13" t="n"/>
      <c r="C52" s="26">
        <f>IF(C51&gt;C50,"定員超過利用減算の対象","対象外")</f>
        <v/>
      </c>
      <c r="D52" s="9" t="inlineStr">
        <is>
          <t>672 ≦ 858</t>
        </is>
      </c>
      <c r="E52" s="16" t="n"/>
      <c r="F52" s="16" t="n"/>
      <c r="G52" s="16" t="n"/>
      <c r="H52" s="16" t="n"/>
      <c r="I52" s="16" t="n"/>
      <c r="J52" s="13" t="n"/>
      <c r="K52" s="9" t="inlineStr">
        <is>
          <t>同上</t>
        </is>
      </c>
      <c r="L52" s="16" t="n"/>
      <c r="M52" s="16" t="n"/>
      <c r="N52" s="16" t="n"/>
      <c r="O52" s="16" t="n"/>
      <c r="P52" s="16" t="n"/>
      <c r="Q52" s="16" t="n"/>
      <c r="R52" s="13" t="n"/>
    </row>
    <row r="53" ht="24" customHeight="1">
      <c r="A53" s="5" t="inlineStr">
        <is>
          <t>余裕回数（回）</t>
        </is>
      </c>
      <c r="B53" s="13" t="n"/>
      <c r="C53" s="15">
        <f>C50-C51</f>
        <v/>
      </c>
      <c r="D53" s="9" t="inlineStr">
        <is>
          <t>858−672</t>
        </is>
      </c>
      <c r="E53" s="16" t="n"/>
      <c r="F53" s="16" t="n"/>
      <c r="G53" s="16" t="n"/>
      <c r="H53" s="16" t="n"/>
      <c r="I53" s="16" t="n"/>
      <c r="J53" s="13" t="n"/>
      <c r="K53" s="9" t="inlineStr"/>
      <c r="L53" s="16" t="n"/>
      <c r="M53" s="16" t="n"/>
      <c r="N53" s="16" t="n"/>
      <c r="O53" s="16" t="n"/>
      <c r="P53" s="16" t="n"/>
      <c r="Q53" s="16" t="n"/>
      <c r="R53" s="13" t="n"/>
    </row>
    <row r="54" ht="24" customHeight="1">
      <c r="A54" s="5" t="inlineStr">
        <is>
          <t>シフト設計用の必要常勤換算目安</t>
        </is>
      </c>
      <c r="B54" s="13" t="n"/>
      <c r="C54" s="15">
        <f>ROUNDUP(C45*B10*B11/B9,2)</f>
        <v/>
      </c>
      <c r="D54" s="9" t="inlineStr">
        <is>
          <t>3人×3h×22日÷173h</t>
        </is>
      </c>
      <c r="E54" s="16" t="n"/>
      <c r="F54" s="16" t="n"/>
      <c r="G54" s="16" t="n"/>
      <c r="H54" s="16" t="n"/>
      <c r="I54" s="16" t="n"/>
      <c r="J54" s="13" t="n"/>
      <c r="K54" s="9" t="inlineStr">
        <is>
          <t>参考値。人員基準の判定そのものではない</t>
        </is>
      </c>
      <c r="L54" s="16" t="n"/>
      <c r="M54" s="16" t="n"/>
      <c r="N54" s="16" t="n"/>
      <c r="O54" s="16" t="n"/>
      <c r="P54" s="16" t="n"/>
      <c r="Q54" s="16" t="n"/>
      <c r="R54" s="13" t="n"/>
    </row>
    <row r="55"/>
    <row r="56" ht="24" customHeight="1">
      <c r="A56" s="5" t="inlineStr">
        <is>
          <t>定員を13人に変更した場合の基本報酬の増減試算（円／月）</t>
        </is>
      </c>
      <c r="B56" s="13" t="n"/>
      <c r="C56" s="43">
        <f>(C58-C57)*C39*B12</f>
        <v/>
      </c>
      <c r="D56" s="9" t="inlineStr">
        <is>
          <t>(406−609)×224×10.00</t>
        </is>
      </c>
      <c r="E56" s="16" t="n"/>
      <c r="F56" s="16" t="n"/>
      <c r="G56" s="16" t="n"/>
      <c r="H56" s="16" t="n"/>
      <c r="I56" s="16" t="n"/>
      <c r="J56" s="13" t="n"/>
      <c r="K56" s="9" t="inlineStr">
        <is>
          <t>サービスコード表 令和8年6月版（放デイ／(四)／時間区分2）</t>
        </is>
      </c>
      <c r="L56" s="16" t="n"/>
      <c r="M56" s="16" t="n"/>
      <c r="N56" s="16" t="n"/>
      <c r="O56" s="16" t="n"/>
      <c r="P56" s="16" t="n"/>
      <c r="Q56" s="16" t="n"/>
      <c r="R56" s="13" t="n"/>
    </row>
    <row r="57" ht="24" customHeight="1">
      <c r="A57" s="5" t="inlineStr">
        <is>
          <t xml:space="preserve">　現行の定員区分の基本報酬単位数（定員10人以下・区分2）</t>
        </is>
      </c>
      <c r="B57" s="13" t="n"/>
      <c r="C57" s="14" t="n">
        <v>609</v>
      </c>
      <c r="D57" s="9" t="inlineStr">
        <is>
          <t>入力</t>
        </is>
      </c>
      <c r="E57" s="16" t="n"/>
      <c r="F57" s="16" t="n"/>
      <c r="G57" s="16" t="n"/>
      <c r="H57" s="16" t="n"/>
      <c r="I57" s="16" t="n"/>
      <c r="J57" s="13" t="n"/>
      <c r="K57" s="9" t="inlineStr"/>
      <c r="L57" s="16" t="n"/>
      <c r="M57" s="16" t="n"/>
      <c r="N57" s="16" t="n"/>
      <c r="O57" s="16" t="n"/>
      <c r="P57" s="16" t="n"/>
      <c r="Q57" s="16" t="n"/>
      <c r="R57" s="13" t="n"/>
    </row>
    <row r="58" ht="24" customHeight="1">
      <c r="A58" s="5" t="inlineStr">
        <is>
          <t xml:space="preserve">　変更後の定員区分の基本報酬単位数（定員11人以上20人以下・区分2）</t>
        </is>
      </c>
      <c r="B58" s="13" t="n"/>
      <c r="C58" s="14" t="n">
        <v>406</v>
      </c>
      <c r="D58" s="9" t="inlineStr">
        <is>
          <t>入力</t>
        </is>
      </c>
      <c r="E58" s="16" t="n"/>
      <c r="F58" s="16" t="n"/>
      <c r="G58" s="16" t="n"/>
      <c r="H58" s="16" t="n"/>
      <c r="I58" s="16" t="n"/>
      <c r="J58" s="13" t="n"/>
      <c r="K58" s="9" t="inlineStr"/>
      <c r="L58" s="16" t="n"/>
      <c r="M58" s="16" t="n"/>
      <c r="N58" s="16" t="n"/>
      <c r="O58" s="16" t="n"/>
      <c r="P58" s="16" t="n"/>
      <c r="Q58" s="16" t="n"/>
      <c r="R58" s="13" t="n"/>
    </row>
    <row r="59"/>
    <row r="60" ht="64" customHeight="1">
      <c r="A60" s="5" t="inlineStr">
        <is>
          <t>読み取り</t>
        </is>
      </c>
      <c r="C60" s="9" t="inlineStr">
        <is>
          <t>減算にはならないが、ピーク曜日に定員を超える日が出る。指定通所基準第39条は定員を超える提供を原則禁じているので、減算にならないことと基準を満たしていることは別。打ち手は3つ。① ピーク曜日の利用を他曜日へ振り替えて平準化する（費用ゼロ）。② 定員を13人に変更する（届出）。ただし定員区分が「11人以上20人以下」になり、放デイ時間区分2で609単位→406単位、224回×10.00円で月▲454,720円。③ 受入を続けたうえで、必要職員数3人に合わせて配置を厚くする（加配加算の対象にはならず、基準人員が増えるだけ）。①を先に検討し、それでも足りない場合に②③を比較する。</t>
        </is>
      </c>
      <c r="D60" s="16" t="n"/>
      <c r="E60" s="16" t="n"/>
      <c r="F60" s="16" t="n"/>
      <c r="G60" s="16" t="n"/>
      <c r="H60" s="16" t="n"/>
      <c r="I60" s="16" t="n"/>
      <c r="J60" s="16" t="n"/>
      <c r="K60" s="16" t="n"/>
      <c r="L60" s="16" t="n"/>
      <c r="M60" s="16" t="n"/>
      <c r="N60" s="16" t="n"/>
      <c r="O60" s="16" t="n"/>
      <c r="P60" s="16" t="n"/>
      <c r="Q60" s="16" t="n"/>
      <c r="R60" s="13" t="n"/>
    </row>
    <row r="61"/>
    <row r="62">
      <c r="A62" s="40" t="inlineStr">
        <is>
          <t>■ 様式5　日々の配置チェック表（記入例・抜粋）</t>
        </is>
      </c>
      <c r="B62" s="16" t="n"/>
      <c r="C62" s="16" t="n"/>
      <c r="D62" s="16" t="n"/>
      <c r="E62" s="16" t="n"/>
      <c r="F62" s="16" t="n"/>
      <c r="G62" s="16" t="n"/>
      <c r="H62" s="16" t="n"/>
      <c r="I62" s="16" t="n"/>
      <c r="J62" s="16" t="n"/>
      <c r="K62" s="16" t="n"/>
      <c r="L62" s="16" t="n"/>
      <c r="M62" s="16" t="n"/>
      <c r="N62" s="16" t="n"/>
      <c r="O62" s="16" t="n"/>
      <c r="P62" s="16" t="n"/>
      <c r="Q62" s="16" t="n"/>
      <c r="R62" s="13" t="n"/>
    </row>
    <row r="63" ht="34" customHeight="1">
      <c r="A63" s="7" t="inlineStr">
        <is>
          <t>日付</t>
        </is>
      </c>
      <c r="B63" s="7" t="inlineStr">
        <is>
          <t>曜</t>
        </is>
      </c>
      <c r="C63" s="7" t="inlineStr">
        <is>
          <t>単位名</t>
        </is>
      </c>
      <c r="D63" s="7" t="inlineStr">
        <is>
          <t>提供時間帯</t>
        </is>
      </c>
      <c r="E63" s="7" t="inlineStr">
        <is>
          <t>当日の障害児の数</t>
        </is>
      </c>
      <c r="F63" s="7" t="inlineStr">
        <is>
          <t>必要数</t>
        </is>
      </c>
      <c r="G63" s="7" t="inlineStr">
        <is>
          <t>うち有資格者最低数</t>
        </is>
      </c>
      <c r="H63" s="7" t="inlineStr">
        <is>
          <t>実配置</t>
        </is>
      </c>
      <c r="I63" s="7" t="inlineStr">
        <is>
          <t>うち児童指導員・保育士</t>
        </is>
      </c>
      <c r="J63" s="7" t="inlineStr">
        <is>
          <t>判定</t>
        </is>
      </c>
      <c r="K63" s="7" t="inlineStr">
        <is>
          <t>定員判定</t>
        </is>
      </c>
      <c r="L63" s="7" t="inlineStr">
        <is>
          <t>常勤者在席</t>
        </is>
      </c>
      <c r="M63" s="7" t="inlineStr">
        <is>
          <t>児発管出勤</t>
        </is>
      </c>
      <c r="N63" s="7" t="inlineStr">
        <is>
          <t>機能訓練担当職員等の算入</t>
        </is>
      </c>
      <c r="O63" s="7" t="inlineStr">
        <is>
          <t>備考</t>
        </is>
      </c>
      <c r="P63" s="7" t="inlineStr"/>
      <c r="Q63" s="7" t="inlineStr"/>
      <c r="R63" s="7" t="n"/>
    </row>
    <row r="64" ht="34" customHeight="1">
      <c r="A64" s="44" t="n">
        <v>46174</v>
      </c>
      <c r="B64" s="15">
        <f>TEXT(A64,"aaa")</f>
        <v/>
      </c>
      <c r="C64" s="14" t="inlineStr">
        <is>
          <t>第1単位</t>
        </is>
      </c>
      <c r="D64" s="14" t="inlineStr">
        <is>
          <t>14:30〜17:30</t>
        </is>
      </c>
      <c r="E64" s="14" t="n">
        <v>9</v>
      </c>
      <c r="F64" s="15">
        <f>IF(E64&lt;=10,2,2+ROUNDUP((E64-10)/5,0))</f>
        <v/>
      </c>
      <c r="G64" s="15">
        <f>IF($N64="はい",ROUNDUP(F64/2,0),F64)</f>
        <v/>
      </c>
      <c r="H64" s="14" t="n">
        <v>2</v>
      </c>
      <c r="I64" s="14" t="n">
        <v>2</v>
      </c>
      <c r="J64" s="15">
        <f>IF(AND(H64&gt;=F64,I64&gt;=G64),"OK","要確認")</f>
        <v/>
      </c>
      <c r="K64" s="15">
        <f>IF(E64&gt;$B$14,"定員超過利用減算",IF(E64&gt;$B$6,"定員超過（第39条）","−"))</f>
        <v/>
      </c>
      <c r="L64" s="14" t="inlineStr">
        <is>
          <t>○</t>
        </is>
      </c>
      <c r="M64" s="14" t="inlineStr">
        <is>
          <t>○</t>
        </is>
      </c>
      <c r="N64" s="14" t="inlineStr">
        <is>
          <t>いいえ</t>
        </is>
      </c>
      <c r="O64" s="9" t="n"/>
      <c r="P64" s="16" t="n"/>
      <c r="Q64" s="16" t="n"/>
      <c r="R64" s="13" t="n"/>
    </row>
    <row r="65" ht="34" customHeight="1">
      <c r="A65" s="44" t="n">
        <v>46175</v>
      </c>
      <c r="B65" s="15">
        <f>TEXT(A65,"aaa")</f>
        <v/>
      </c>
      <c r="C65" s="14" t="inlineStr">
        <is>
          <t>第1単位</t>
        </is>
      </c>
      <c r="D65" s="14" t="inlineStr">
        <is>
          <t>14:30〜17:30</t>
        </is>
      </c>
      <c r="E65" s="14" t="n">
        <v>12</v>
      </c>
      <c r="F65" s="15">
        <f>IF(E65&lt;=10,2,2+ROUNDUP((E65-10)/5,0))</f>
        <v/>
      </c>
      <c r="G65" s="15">
        <f>IF($N65="はい",ROUNDUP(F65/2,0),F65)</f>
        <v/>
      </c>
      <c r="H65" s="14" t="n">
        <v>3</v>
      </c>
      <c r="I65" s="14" t="n">
        <v>2</v>
      </c>
      <c r="J65" s="15">
        <f>IF(AND(H65&gt;=F65,I65&gt;=G65),"OK","要確認")</f>
        <v/>
      </c>
      <c r="K65" s="15">
        <f>IF(E65&gt;$B$14,"定員超過利用減算",IF(E65&gt;$B$6,"定員超過（第39条）","−"))</f>
        <v/>
      </c>
      <c r="L65" s="14" t="inlineStr">
        <is>
          <t>○</t>
        </is>
      </c>
      <c r="M65" s="14" t="inlineStr">
        <is>
          <t>○</t>
        </is>
      </c>
      <c r="N65" s="14" t="inlineStr">
        <is>
          <t>いいえ</t>
        </is>
      </c>
      <c r="O65" s="9" t="inlineStr">
        <is>
          <t>振替受入2名。必要3人に対し児童指導員・保育士は2人。機能訓練担当職員等の算入もないため要確認。3人目を児童指導員・保育士で埋めるか、機能訓練担当職員等を提供時間帯を通じて配置して第66条第3項により算入する必要がある</t>
        </is>
      </c>
      <c r="P65" s="16" t="n"/>
      <c r="Q65" s="16" t="n"/>
      <c r="R65" s="13" t="n"/>
    </row>
    <row r="66" ht="34" customHeight="1">
      <c r="A66" s="44" t="n">
        <v>46176</v>
      </c>
      <c r="B66" s="15">
        <f>TEXT(A66,"aaa")</f>
        <v/>
      </c>
      <c r="C66" s="14" t="inlineStr">
        <is>
          <t>第1単位</t>
        </is>
      </c>
      <c r="D66" s="14" t="inlineStr">
        <is>
          <t>14:30〜17:30</t>
        </is>
      </c>
      <c r="E66" s="14" t="n">
        <v>8</v>
      </c>
      <c r="F66" s="15">
        <f>IF(E66&lt;=10,2,2+ROUNDUP((E66-10)/5,0))</f>
        <v/>
      </c>
      <c r="G66" s="15">
        <f>IF($N66="はい",ROUNDUP(F66/2,0),F66)</f>
        <v/>
      </c>
      <c r="H66" s="14" t="n">
        <v>2</v>
      </c>
      <c r="I66" s="14" t="n">
        <v>2</v>
      </c>
      <c r="J66" s="15">
        <f>IF(AND(H66&gt;=F66,I66&gt;=G66),"OK","要確認")</f>
        <v/>
      </c>
      <c r="K66" s="15">
        <f>IF(E66&gt;$B$14,"定員超過利用減算",IF(E66&gt;$B$6,"定員超過（第39条）","−"))</f>
        <v/>
      </c>
      <c r="L66" s="14" t="inlineStr">
        <is>
          <t>○</t>
        </is>
      </c>
      <c r="M66" s="14" t="inlineStr">
        <is>
          <t>−</t>
        </is>
      </c>
      <c r="N66" s="14" t="inlineStr">
        <is>
          <t>いいえ</t>
        </is>
      </c>
      <c r="O66" s="9" t="inlineStr">
        <is>
          <t>職員G（作業療法士）は火・木のみの勤務で水曜は出勤していないため、第66条第3項による機能訓練担当職員等の算入はなし。この日は職員B（児童指導員）と職員C（保育士）の2名で第66条第1項第1号イの2以上を満たす。算入がない日は必要数の全員が児童指導員又は保育士でなければならない</t>
        </is>
      </c>
      <c r="P66" s="16" t="n"/>
      <c r="Q66" s="16" t="n"/>
      <c r="R66" s="13" t="n"/>
    </row>
    <row r="67" ht="34" customHeight="1">
      <c r="A67" s="44" t="n">
        <v>46177</v>
      </c>
      <c r="B67" s="15">
        <f>TEXT(A67,"aaa")</f>
        <v/>
      </c>
      <c r="C67" s="14" t="inlineStr">
        <is>
          <t>第1単位</t>
        </is>
      </c>
      <c r="D67" s="14" t="inlineStr">
        <is>
          <t>14:30〜17:30</t>
        </is>
      </c>
      <c r="E67" s="14" t="n">
        <v>10</v>
      </c>
      <c r="F67" s="15">
        <f>IF(E67&lt;=10,2,2+ROUNDUP((E67-10)/5,0))</f>
        <v/>
      </c>
      <c r="G67" s="15">
        <f>IF($N67="はい",ROUNDUP(F67/2,0),F67)</f>
        <v/>
      </c>
      <c r="H67" s="14" t="n">
        <v>2</v>
      </c>
      <c r="I67" s="14" t="n">
        <v>2</v>
      </c>
      <c r="J67" s="15">
        <f>IF(AND(H67&gt;=F67,I67&gt;=G67),"OK","要確認")</f>
        <v/>
      </c>
      <c r="K67" s="15">
        <f>IF(E67&gt;$B$14,"定員超過利用減算",IF(E67&gt;$B$6,"定員超過（第39条）","−"))</f>
        <v/>
      </c>
      <c r="L67" s="14" t="inlineStr">
        <is>
          <t>−</t>
        </is>
      </c>
      <c r="M67" s="14" t="inlineStr">
        <is>
          <t>○</t>
        </is>
      </c>
      <c r="N67" s="14" t="inlineStr">
        <is>
          <t>いいえ</t>
        </is>
      </c>
      <c r="O67" s="9" t="inlineStr">
        <is>
          <t>職員B 有給。統合Q&amp;A 問4のとおり代わりに常勤者を置く必要はないが、提供時間帯を通じて2名以上は必要</t>
        </is>
      </c>
      <c r="P67" s="16" t="n"/>
      <c r="Q67" s="16" t="n"/>
      <c r="R67" s="13" t="n"/>
    </row>
    <row r="68" ht="34" customHeight="1">
      <c r="A68" s="44" t="n">
        <v>46178</v>
      </c>
      <c r="B68" s="15">
        <f>TEXT(A68,"aaa")</f>
        <v/>
      </c>
      <c r="C68" s="14" t="inlineStr">
        <is>
          <t>第1単位</t>
        </is>
      </c>
      <c r="D68" s="14" t="inlineStr">
        <is>
          <t>14:30〜17:30</t>
        </is>
      </c>
      <c r="E68" s="14" t="n">
        <v>13</v>
      </c>
      <c r="F68" s="15">
        <f>IF(E68&lt;=10,2,2+ROUNDUP((E68-10)/5,0))</f>
        <v/>
      </c>
      <c r="G68" s="15">
        <f>IF($N68="はい",ROUNDUP(F68/2,0),F68)</f>
        <v/>
      </c>
      <c r="H68" s="14" t="n">
        <v>2</v>
      </c>
      <c r="I68" s="14" t="n">
        <v>2</v>
      </c>
      <c r="J68" s="15">
        <f>IF(AND(H68&gt;=F68,I68&gt;=G68),"OK","要確認")</f>
        <v/>
      </c>
      <c r="K68" s="15">
        <f>IF(E68&gt;$B$14,"定員超過利用減算",IF(E68&gt;$B$6,"定員超過（第39条）","−"))</f>
        <v/>
      </c>
      <c r="L68" s="14" t="inlineStr">
        <is>
          <t>○</t>
        </is>
      </c>
      <c r="M68" s="14" t="inlineStr">
        <is>
          <t>○</t>
        </is>
      </c>
      <c r="N68" s="14" t="inlineStr">
        <is>
          <t>いいえ</t>
        </is>
      </c>
      <c r="O68" s="9" t="inlineStr">
        <is>
          <t>15:00〜職員D 早退。15:00〜17:30は2人で「提供時間帯を通じて」を満たさない。必要3人に対し2人＝約33%減。ただし1割の減少割合を1日単位で測るか月単位で測るかは留意事項通知 第二1(6)④(一)に明示がないため、この日1日で直ちに減算が確定するとは限らない。判定期間は指定権者に確認</t>
        </is>
      </c>
      <c r="P68" s="16" t="n"/>
      <c r="Q68" s="16" t="n"/>
      <c r="R68" s="13" t="n"/>
    </row>
    <row r="69"/>
    <row r="70" ht="44" customHeight="1">
      <c r="A70" s="17" t="inlineStr">
        <is>
          <t>6/5が典型的な事故パターン</t>
        </is>
      </c>
      <c r="C70" s="39" t="inlineStr">
        <is>
          <t>週の勤務時間だけを見ると足りているのに、早退や休憩の重なりで提供時間帯の一部が必要数を割る。解釈通知 第三1(1)① の「提供時間帯の2分の1ずつ専従する保育士の場合は2人が必要」という考え方の裏返しで、時間帯を通じた在席で判定される。なお、1割の減少割合をどの期間（1日単位か月単位か）で判定するかは留意事項通知 第二1(6)④(一)に明示がないため、指定権者に確認すること。</t>
        </is>
      </c>
      <c r="D70" s="16" t="n"/>
      <c r="E70" s="16" t="n"/>
      <c r="F70" s="16" t="n"/>
      <c r="G70" s="16" t="n"/>
      <c r="H70" s="16" t="n"/>
      <c r="I70" s="16" t="n"/>
      <c r="J70" s="16" t="n"/>
      <c r="K70" s="16" t="n"/>
      <c r="L70" s="16" t="n"/>
      <c r="M70" s="16" t="n"/>
      <c r="N70" s="16" t="n"/>
      <c r="O70" s="16" t="n"/>
      <c r="P70" s="16" t="n"/>
      <c r="Q70" s="16" t="n"/>
      <c r="R70" s="13" t="n"/>
    </row>
  </sheetData>
  <mergeCells count="94">
    <mergeCell ref="D56:J56"/>
    <mergeCell ref="A16:R16"/>
    <mergeCell ref="O64:R64"/>
    <mergeCell ref="A51:B51"/>
    <mergeCell ref="O67:R67"/>
    <mergeCell ref="D51:J51"/>
    <mergeCell ref="A18:R18"/>
    <mergeCell ref="K45:R45"/>
    <mergeCell ref="A54:B54"/>
    <mergeCell ref="A2:R2"/>
    <mergeCell ref="A41:B41"/>
    <mergeCell ref="K47:R47"/>
    <mergeCell ref="A56:B56"/>
    <mergeCell ref="K44:R44"/>
    <mergeCell ref="A35:R35"/>
    <mergeCell ref="A62:R62"/>
    <mergeCell ref="A29:O29"/>
    <mergeCell ref="C14:R14"/>
    <mergeCell ref="D52:J52"/>
    <mergeCell ref="A42:B42"/>
    <mergeCell ref="A53:B53"/>
    <mergeCell ref="K48:R48"/>
    <mergeCell ref="K38:R38"/>
    <mergeCell ref="D53:J53"/>
    <mergeCell ref="D47:J47"/>
    <mergeCell ref="C60:R60"/>
    <mergeCell ref="A39:B39"/>
    <mergeCell ref="D37:J37"/>
    <mergeCell ref="A48:B48"/>
    <mergeCell ref="K49:R49"/>
    <mergeCell ref="D39:J39"/>
    <mergeCell ref="A45:B45"/>
    <mergeCell ref="C8:R8"/>
    <mergeCell ref="A27:O27"/>
    <mergeCell ref="D38:J38"/>
    <mergeCell ref="A37:B37"/>
    <mergeCell ref="A46:B46"/>
    <mergeCell ref="O68:R68"/>
    <mergeCell ref="A28:O28"/>
    <mergeCell ref="D57:J57"/>
    <mergeCell ref="D49:J49"/>
    <mergeCell ref="K39:R39"/>
    <mergeCell ref="K53:R53"/>
    <mergeCell ref="A52:B52"/>
    <mergeCell ref="C31:R31"/>
    <mergeCell ref="A1:R1"/>
    <mergeCell ref="C12:R12"/>
    <mergeCell ref="C70:R70"/>
    <mergeCell ref="A49:B49"/>
    <mergeCell ref="C7:R7"/>
    <mergeCell ref="K51:R51"/>
    <mergeCell ref="D54:J54"/>
    <mergeCell ref="O66:R66"/>
    <mergeCell ref="K41:R41"/>
    <mergeCell ref="K50:R50"/>
    <mergeCell ref="C33:R33"/>
    <mergeCell ref="K56:R56"/>
    <mergeCell ref="D46:J46"/>
    <mergeCell ref="D40:J40"/>
    <mergeCell ref="K43:R43"/>
    <mergeCell ref="K58:R58"/>
    <mergeCell ref="A57:B57"/>
    <mergeCell ref="K52:R52"/>
    <mergeCell ref="K42:R42"/>
    <mergeCell ref="O65:R65"/>
    <mergeCell ref="A38:B38"/>
    <mergeCell ref="D41:J41"/>
    <mergeCell ref="A43:B43"/>
    <mergeCell ref="C9:R9"/>
    <mergeCell ref="A40:B40"/>
    <mergeCell ref="D43:J43"/>
    <mergeCell ref="K37:R37"/>
    <mergeCell ref="C11:R11"/>
    <mergeCell ref="D58:J58"/>
    <mergeCell ref="D42:J42"/>
    <mergeCell ref="K54:R54"/>
    <mergeCell ref="C32:R32"/>
    <mergeCell ref="A3:R3"/>
    <mergeCell ref="D50:J50"/>
    <mergeCell ref="C13:R13"/>
    <mergeCell ref="D44:J44"/>
    <mergeCell ref="A5:R5"/>
    <mergeCell ref="K46:R46"/>
    <mergeCell ref="C6:R6"/>
    <mergeCell ref="K40:R40"/>
    <mergeCell ref="C15:R15"/>
    <mergeCell ref="A50:B50"/>
    <mergeCell ref="D45:J45"/>
    <mergeCell ref="A47:B47"/>
    <mergeCell ref="C10:R10"/>
    <mergeCell ref="D48:J48"/>
    <mergeCell ref="K57:R57"/>
    <mergeCell ref="A44:B44"/>
    <mergeCell ref="A58:B58"/>
  </mergeCells>
  <conditionalFormatting sqref="A64:M68">
    <cfRule type="expression" priority="1" dxfId="3">
      <formula>$J64="要確認"</formula>
    </cfRule>
  </conditionalFormatting>
  <pageMargins left="0.4" right="0.4" top="0.5" bottom="0.5" header="0.5" footer="0.5"/>
  <pageSetup orientation="landscape"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2026-08-14T02:33:39Z</dcterms:created>
  <dcterms:modified xmlns:dcterms="http://purl.org/dc/terms/" xmlns:xsi="http://www.w3.org/2001/XMLSchema-instance" xsi:type="dcterms:W3CDTF">2026-08-14T04:10:21Z</dcterms:modified>
</cp:coreProperties>
</file>