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_はじめに・使い方" sheetId="1" state="visible" r:id="rId1"/>
    <sheet xmlns:r="http://schemas.openxmlformats.org/officeDocument/2006/relationships" name="01_事業所情報" sheetId="2" state="visible" r:id="rId2"/>
    <sheet xmlns:r="http://schemas.openxmlformats.org/officeDocument/2006/relationships" name="02_職員マスタ" sheetId="3" state="visible" r:id="rId3"/>
    <sheet xmlns:r="http://schemas.openxmlformats.org/officeDocument/2006/relationships" name="03_年間研修計画表" sheetId="4" state="visible" r:id="rId4"/>
    <sheet xmlns:r="http://schemas.openxmlformats.org/officeDocument/2006/relationships" name="04_研修実施記録簿" sheetId="5" state="visible" r:id="rId5"/>
    <sheet xmlns:r="http://schemas.openxmlformats.org/officeDocument/2006/relationships" name="05_受講明細" sheetId="6" state="visible" r:id="rId6"/>
    <sheet xmlns:r="http://schemas.openxmlformats.org/officeDocument/2006/relationships" name="06_個人別受講状況マトリクス" sheetId="7" state="visible" r:id="rId7"/>
    <sheet xmlns:r="http://schemas.openxmlformats.org/officeDocument/2006/relationships" name="07_委員会開催記録" sheetId="8" state="visible" r:id="rId8"/>
    <sheet xmlns:r="http://schemas.openxmlformats.org/officeDocument/2006/relationships" name="08_減算リスク判定" sheetId="9" state="visible" r:id="rId9"/>
    <sheet xmlns:r="http://schemas.openxmlformats.org/officeDocument/2006/relationships" name="09_記入例" sheetId="10" state="visible" r:id="rId10"/>
    <sheet xmlns:r="http://schemas.openxmlformats.org/officeDocument/2006/relationships" name="10_出典・改定履歴" sheetId="11" state="visible" r:id="rId11"/>
  </sheets>
  <definedNames>
    <definedName name="年度開始">'01_事業所情報'!$B$5</definedName>
    <definedName name="年度終了">'01_事業所情報'!$B$6</definedName>
    <definedName name="単位単価">'01_事業所情報'!$B$12</definedName>
    <definedName name="常勤時間">'01_事業所情報'!$B$11</definedName>
    <definedName name="_xlnm.Print_Area" localSheetId="0">'00_はじめに・使い方'!$A$1:$B$25</definedName>
    <definedName name="_xlnm.Print_Area" localSheetId="1">'01_事業所情報'!$A$1:$F$24</definedName>
    <definedName name="_xlnm.Print_Titles" localSheetId="2">'02_職員マスタ'!$2:$2</definedName>
    <definedName name="_xlnm.Print_Area" localSheetId="2">'02_職員マスタ'!$A$1:$O$115</definedName>
    <definedName name="_xlnm.Print_Titles" localSheetId="3">'03_年間研修計画表'!$3:$3</definedName>
    <definedName name="_xlnm.Print_Area" localSheetId="3">'03_年間研修計画表'!$A$1:$Z$39</definedName>
    <definedName name="_xlnm.Print_Titles" localSheetId="4">'04_研修実施記録簿'!$2:$2</definedName>
    <definedName name="_xlnm.Print_Area" localSheetId="4">'04_研修実施記録簿'!$A$1:$V$71</definedName>
    <definedName name="_xlnm.Print_Titles" localSheetId="5">'05_受講明細'!$2:$2</definedName>
    <definedName name="_xlnm.Print_Area" localSheetId="5">'05_受講明細'!$A$1:$H$302</definedName>
    <definedName name="_xlnm.Print_Titles" localSheetId="6">'06_個人別受講状況マトリクス'!$4:$4</definedName>
    <definedName name="_xlnm.Print_Area" localSheetId="6">'06_個人別受講状況マトリクス'!$A$1:$M$54</definedName>
    <definedName name="_xlnm.Print_Titles" localSheetId="7">'07_委員会開催記録'!$2:$2</definedName>
    <definedName name="_xlnm.Print_Area" localSheetId="7">'07_委員会開催記録'!$A$1:$R$71</definedName>
    <definedName name="_xlnm.Print_Area" localSheetId="8">'08_減算リスク判定'!$A$1:$J$41</definedName>
    <definedName name="_xlnm.Print_Area" localSheetId="9">'09_記入例'!$A$1:$U$141</definedName>
    <definedName name="_xlnm.Print_Titles" localSheetId="10">'10_出典・改定履歴'!$3:$3</definedName>
    <definedName name="_xlnm.Print_Area" localSheetId="10">'10_出典・改定履歴'!$A$1:$I$33</definedName>
  </definedNames>
  <calcPr calcId="124519" fullCalcOnLoad="1"/>
</workbook>
</file>

<file path=xl/styles.xml><?xml version="1.0" encoding="utf-8"?>
<styleSheet xmlns="http://schemas.openxmlformats.org/spreadsheetml/2006/main">
  <numFmts count="5">
    <numFmt numFmtId="164" formatCode="yyyy/m/d"/>
    <numFmt numFmtId="165" formatCode="#,##0&quot;円&quot;"/>
    <numFmt numFmtId="166" formatCode="0.0"/>
    <numFmt numFmtId="167" formatCode="0.0%"/>
    <numFmt numFmtId="168" formatCode="0.0000"/>
  </numFmts>
  <fonts count="9">
    <font>
      <name val="Calibri"/>
      <family val="2"/>
      <color theme="1"/>
      <sz val="11"/>
      <scheme val="minor"/>
    </font>
    <font>
      <name val="Yu Gothic"/>
      <b val="1"/>
      <color rgb="001F3A5F"/>
      <sz val="14"/>
    </font>
    <font>
      <name val="Yu Gothic"/>
      <color rgb="00555555"/>
      <sz val="9"/>
    </font>
    <font>
      <name val="Yu Gothic"/>
      <b val="1"/>
      <sz val="9"/>
    </font>
    <font>
      <name val="Yu Gothic"/>
      <sz val="9"/>
    </font>
    <font>
      <name val="Yu Gothic"/>
      <b val="1"/>
      <color rgb="001F3A5F"/>
      <sz val="10"/>
    </font>
    <font>
      <name val="Yu Gothic"/>
      <color rgb="00666666"/>
      <sz val="8"/>
    </font>
    <font>
      <name val="Yu Gothic"/>
      <b val="1"/>
      <color rgb="00FFFFFF"/>
      <sz val="9"/>
    </font>
    <font>
      <name val="Yu Gothic"/>
      <b val="1"/>
      <color rgb="00C00000"/>
      <sz val="9"/>
    </font>
  </fonts>
  <fills count="7">
    <fill>
      <patternFill/>
    </fill>
    <fill>
      <patternFill patternType="gray125"/>
    </fill>
    <fill>
      <patternFill patternType="solid">
        <fgColor rgb="00EAEFF5"/>
      </patternFill>
    </fill>
    <fill>
      <patternFill patternType="solid">
        <fgColor rgb="00FFFDE7"/>
      </patternFill>
    </fill>
    <fill>
      <patternFill patternType="solid">
        <fgColor rgb="00EFEFEF"/>
      </patternFill>
    </fill>
    <fill>
      <patternFill patternType="solid">
        <fgColor rgb="001F3A5F"/>
      </patternFill>
    </fill>
    <fill>
      <patternFill patternType="solid">
        <fgColor rgb="00FFFFFF"/>
      </patternFill>
    </fill>
  </fills>
  <borders count="6">
    <border>
      <left/>
      <right/>
      <top/>
      <bottom/>
      <diagonal/>
    </border>
    <border>
      <left style="thin">
        <color rgb="00B7C0CC"/>
      </left>
      <right style="thin">
        <color rgb="00B7C0CC"/>
      </right>
      <top style="thin">
        <color rgb="00B7C0CC"/>
      </top>
      <bottom style="thin">
        <color rgb="00B7C0CC"/>
      </bottom>
    </border>
    <border>
      <left/>
      <right/>
      <top style="thin">
        <color rgb="00B7C0CC"/>
      </top>
      <bottom/>
      <diagonal/>
    </border>
    <border>
      <left/>
      <right style="thin">
        <color rgb="00B7C0CC"/>
      </right>
      <top style="thin">
        <color rgb="00B7C0CC"/>
      </top>
      <bottom/>
      <diagonal/>
    </border>
    <border>
      <left/>
      <right/>
      <top style="thin">
        <color rgb="00B7C0CC"/>
      </top>
      <bottom style="thin">
        <color rgb="00B7C0CC"/>
      </bottom>
      <diagonal/>
    </border>
    <border>
      <left/>
      <right style="thin">
        <color rgb="00B7C0CC"/>
      </right>
      <top style="thin">
        <color rgb="00B7C0CC"/>
      </top>
      <bottom style="thin">
        <color rgb="00B7C0CC"/>
      </bottom>
      <diagonal/>
    </border>
  </borders>
  <cellStyleXfs count="1">
    <xf numFmtId="0" fontId="0" fillId="0" borderId="0"/>
  </cellStyleXfs>
  <cellXfs count="47">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left" vertical="center" wrapText="1"/>
    </xf>
    <xf numFmtId="0" fontId="4" fillId="0" borderId="1" applyAlignment="1" pivotButton="0" quotePrefix="0" xfId="0">
      <alignment horizontal="left" vertical="center" wrapText="1"/>
    </xf>
    <xf numFmtId="0" fontId="5" fillId="0" borderId="0" pivotButton="0" quotePrefix="0" xfId="0"/>
    <xf numFmtId="0" fontId="4" fillId="3" borderId="1" applyAlignment="1" pivotButton="0" quotePrefix="0" xfId="0">
      <alignment horizontal="center" vertical="center" wrapText="1"/>
    </xf>
    <xf numFmtId="0" fontId="6" fillId="0" borderId="0" applyAlignment="1" pivotButton="0" quotePrefix="0" xfId="0">
      <alignment horizontal="left" vertical="center" wrapText="1"/>
    </xf>
    <xf numFmtId="164" fontId="4" fillId="3" borderId="1" applyAlignment="1" pivotButton="0" quotePrefix="0" xfId="0">
      <alignment horizontal="center" vertical="center" wrapText="1"/>
    </xf>
    <xf numFmtId="164" fontId="4" fillId="4" borderId="1" applyAlignment="1" pivotButton="0" quotePrefix="0" xfId="0">
      <alignment horizontal="center" vertical="center" wrapText="1"/>
    </xf>
    <xf numFmtId="0" fontId="4" fillId="4" borderId="1" applyAlignment="1" pivotButton="0" quotePrefix="0" xfId="0">
      <alignment horizontal="center" vertical="center" wrapText="1"/>
    </xf>
    <xf numFmtId="2" fontId="4" fillId="3" borderId="1" applyAlignment="1" pivotButton="0" quotePrefix="0" xfId="0">
      <alignment horizontal="center" vertical="center" wrapText="1"/>
    </xf>
    <xf numFmtId="0" fontId="6" fillId="0" borderId="0" applyAlignment="1" pivotButton="0" quotePrefix="0" xfId="0">
      <alignment horizontal="center" vertical="center" wrapText="1"/>
    </xf>
    <xf numFmtId="3" fontId="4" fillId="4" borderId="1" applyAlignment="1" pivotButton="0" quotePrefix="0" xfId="0">
      <alignment horizontal="center" vertical="center" wrapText="1"/>
    </xf>
    <xf numFmtId="3" fontId="4" fillId="3" borderId="1" applyAlignment="1" pivotButton="0" quotePrefix="0" xfId="0">
      <alignment horizontal="center" vertical="center" wrapText="1"/>
    </xf>
    <xf numFmtId="0" fontId="6" fillId="0" borderId="0" pivotButton="0" quotePrefix="0" xfId="0"/>
    <xf numFmtId="165" fontId="4" fillId="4" borderId="1" applyAlignment="1" pivotButton="0" quotePrefix="0" xfId="0">
      <alignment horizontal="center" vertical="center" wrapText="1"/>
    </xf>
    <xf numFmtId="166" fontId="4" fillId="4" borderId="1" applyAlignment="1" pivotButton="0" quotePrefix="0" xfId="0">
      <alignment horizontal="center" vertical="center" wrapText="1"/>
    </xf>
    <xf numFmtId="0" fontId="4" fillId="3" borderId="1" pivotButton="0" quotePrefix="0" xfId="0"/>
    <xf numFmtId="0" fontId="7" fillId="5" borderId="1" applyAlignment="1" pivotButton="0" quotePrefix="0" xfId="0">
      <alignment horizontal="center" vertical="center" wrapText="1"/>
    </xf>
    <xf numFmtId="0" fontId="4" fillId="0" borderId="1" applyAlignment="1" pivotButton="0" quotePrefix="0" xfId="0">
      <alignment horizontal="center" vertical="center" wrapText="1"/>
    </xf>
    <xf numFmtId="2" fontId="4" fillId="0" borderId="1" applyAlignment="1" pivotButton="0" quotePrefix="0" xfId="0">
      <alignment horizontal="center" vertical="center" wrapText="1"/>
    </xf>
    <xf numFmtId="164" fontId="4" fillId="0" borderId="1" applyAlignment="1" pivotButton="0" quotePrefix="0" xfId="0">
      <alignment horizontal="center" vertical="center" wrapText="1"/>
    </xf>
    <xf numFmtId="0" fontId="3" fillId="0" borderId="0" applyAlignment="1" pivotButton="0" quotePrefix="0" xfId="0">
      <alignment horizontal="center" vertical="center" wrapText="1"/>
    </xf>
    <xf numFmtId="166" fontId="3" fillId="2" borderId="1" pivotButton="0" quotePrefix="0" xfId="0"/>
    <xf numFmtId="0" fontId="3" fillId="0" borderId="0" pivotButton="0" quotePrefix="0" xfId="0"/>
    <xf numFmtId="0" fontId="0" fillId="3" borderId="1" pivotButton="0" quotePrefix="0" xfId="0"/>
    <xf numFmtId="0" fontId="4" fillId="3" borderId="1" applyAlignment="1" pivotButton="0" quotePrefix="0" xfId="0">
      <alignment horizontal="left" vertical="center" wrapText="1"/>
    </xf>
    <xf numFmtId="20" fontId="4" fillId="3" borderId="1" applyAlignment="1" pivotButton="0" quotePrefix="0" xfId="0">
      <alignment horizontal="center" vertical="center" wrapText="1"/>
    </xf>
    <xf numFmtId="167" fontId="4" fillId="0" borderId="1" applyAlignment="1" pivotButton="0" quotePrefix="0" xfId="0">
      <alignment horizontal="center" vertical="center" wrapText="1"/>
    </xf>
    <xf numFmtId="0" fontId="3" fillId="2" borderId="1" pivotButton="0" quotePrefix="0" xfId="0"/>
    <xf numFmtId="167" fontId="3" fillId="2" borderId="1" applyAlignment="1" pivotButton="0" quotePrefix="0" xfId="0">
      <alignment horizontal="center" vertical="center" wrapText="1"/>
    </xf>
    <xf numFmtId="0" fontId="8" fillId="0" borderId="1" pivotButton="0" quotePrefix="0" xfId="0"/>
    <xf numFmtId="0" fontId="4" fillId="6" borderId="1" pivotButton="0" quotePrefix="0" xfId="0"/>
    <xf numFmtId="164" fontId="4" fillId="3" borderId="1" pivotButton="0" quotePrefix="0" xfId="0"/>
    <xf numFmtId="0" fontId="3" fillId="0" borderId="1" applyAlignment="1" pivotButton="0" quotePrefix="0" xfId="0">
      <alignment horizontal="left" vertical="center" wrapText="1"/>
    </xf>
    <xf numFmtId="0" fontId="3" fillId="0" borderId="1" applyAlignment="1" pivotButton="0" quotePrefix="0" xfId="0">
      <alignment horizontal="center" vertical="center" wrapText="1"/>
    </xf>
    <xf numFmtId="0" fontId="6" fillId="0" borderId="1" applyAlignment="1" pivotButton="0" quotePrefix="0" xfId="0">
      <alignment horizontal="left" vertical="center" wrapText="1"/>
    </xf>
    <xf numFmtId="0" fontId="6" fillId="0" borderId="1" applyAlignment="1" pivotButton="0" quotePrefix="0" xfId="0">
      <alignment horizontal="center" vertical="center" wrapText="1"/>
    </xf>
    <xf numFmtId="0" fontId="0" fillId="2" borderId="1" pivotButton="0" quotePrefix="0" xfId="0"/>
    <xf numFmtId="165" fontId="3" fillId="0" borderId="1" applyAlignment="1" pivotButton="0" quotePrefix="0" xfId="0">
      <alignment horizontal="center" vertical="center" wrapText="1"/>
    </xf>
    <xf numFmtId="168" fontId="3" fillId="0" borderId="1" applyAlignment="1" pivotButton="0" quotePrefix="0" xfId="0">
      <alignment horizontal="center" vertical="center" wrapText="1"/>
    </xf>
    <xf numFmtId="1" fontId="3" fillId="3" borderId="1" applyAlignment="1" pivotButton="0" quotePrefix="0" xfId="0">
      <alignment horizontal="center" vertical="center" wrapText="1"/>
    </xf>
    <xf numFmtId="0" fontId="8" fillId="0" borderId="0" pivotButton="0" quotePrefix="0" xfId="0"/>
    <xf numFmtId="164" fontId="4" fillId="3"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dxfs count="6">
    <dxf>
      <font>
        <name val="Yu Gothic"/>
        <b val="1"/>
        <color rgb="00C00000"/>
        <sz val="9"/>
      </font>
      <fill>
        <patternFill patternType="solid">
          <fgColor rgb="00FCE4E4"/>
        </patternFill>
      </fill>
    </dxf>
    <dxf>
      <fill>
        <patternFill patternType="solid">
          <fgColor rgb="00FFF2CC"/>
        </patternFill>
      </fill>
    </dxf>
    <dxf>
      <fill>
        <patternFill patternType="solid">
          <fgColor rgb="00FCE4E4"/>
        </patternFill>
      </fill>
    </dxf>
    <dxf>
      <fill>
        <patternFill patternType="solid">
          <fgColor rgb="00E2EFDA"/>
        </patternFill>
      </fill>
    </dxf>
    <dxf>
      <fill>
        <patternFill patternType="solid">
          <fgColor rgb="00FFE0B2"/>
        </patternFill>
      </fill>
    </dxf>
    <dxf>
      <font>
        <name val="Yu Gothic"/>
        <b val="1"/>
        <color rgb="00FFFFFF"/>
        <sz val="9"/>
      </font>
      <fill>
        <patternFill patternType="solid">
          <fgColor rgb="00C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B25"/>
  <sheetViews>
    <sheetView workbookViewId="0">
      <selection activeCell="A1" sqref="A1"/>
    </sheetView>
  </sheetViews>
  <sheetFormatPr baseColWidth="8" defaultRowHeight="15"/>
  <cols>
    <col width="30" customWidth="1" min="1" max="1"/>
    <col width="78" customWidth="1" min="2" max="2"/>
    <col width="3" customWidth="1" min="3" max="3"/>
  </cols>
  <sheetData>
    <row r="1" ht="22" customHeight="1">
      <c r="A1" s="1" t="inlineStr">
        <is>
          <t>法定研修 年間計画表 + 受講記録簿</t>
        </is>
      </c>
    </row>
    <row r="2" ht="14" customHeight="1">
      <c r="A2" s="2" t="inlineStr">
        <is>
          <t>児童発達支援・放課後等デイサービス／令和8年度版　最終確認日 2026年8月14日</t>
        </is>
      </c>
    </row>
    <row r="4" ht="18" customHeight="1">
      <c r="A4" s="3" t="inlineStr">
        <is>
          <t>事業所名</t>
        </is>
      </c>
      <c r="B4" s="4">
        <f>IF('01_事業所情報'!$B$2="","← 01_事業所情報シートに入力してください",'01_事業所情報'!$B$2)</f>
        <v/>
      </c>
    </row>
    <row r="5" ht="18" customHeight="1">
      <c r="A5" s="3" t="inlineStr">
        <is>
          <t>サービス種別</t>
        </is>
      </c>
      <c r="B5" s="4">
        <f>IF('01_事業所情報'!$B$3="","（未入力）",'01_事業所情報'!$B$3)</f>
        <v/>
      </c>
    </row>
    <row r="6" ht="18" customHeight="1">
      <c r="A6" s="3" t="inlineStr">
        <is>
          <t>対象年度</t>
        </is>
      </c>
      <c r="B6" s="4">
        <f>IF('01_事業所情報'!$B$5="","（未入力）",TEXT('01_事業所情報'!$B$5,"ggge年m月d日")&amp;" 〜 "&amp;TEXT('01_事業所情報'!$B$6,"ggge年m月d日"))</f>
        <v/>
      </c>
    </row>
    <row r="7" ht="18" customHeight="1">
      <c r="A7" s="3" t="n"/>
      <c r="B7" s="4" t="n"/>
    </row>
    <row r="8" ht="18" customHeight="1">
      <c r="A8" s="3" t="inlineStr">
        <is>
          <t>出典の最終確認日</t>
        </is>
      </c>
      <c r="B8" s="4">
        <f>IF(MAX('10_出典・改定履歴'!$E$4:$E$40)=0,"未入力",TEXT(MAX('10_出典・改定履歴'!$E$4:$E$40),"ggge年m月d日"))</f>
        <v/>
      </c>
    </row>
    <row r="9" ht="18" customHeight="1">
      <c r="A9" s="3" t="inlineStr">
        <is>
          <t>制度改正の確認</t>
        </is>
      </c>
      <c r="B9" s="4">
        <f>IF(MAX('10_出典・改定履歴'!$E$4:$E$40)=0,"10_出典・改定履歴シートに確認日を入力してください",IF(TODAY()&gt;EDATE(MAX('10_出典・改定履歴'!$E$4:$E$40),6),"制度改正の確認をしてください（前回確認から6か月超）","確認期限内"))</f>
        <v/>
      </c>
    </row>
    <row r="10" ht="18" customHeight="1">
      <c r="A10" s="3" t="n"/>
      <c r="B10" s="4" t="n"/>
    </row>
    <row r="11" ht="18" customHeight="1">
      <c r="A11" s="3" t="inlineStr">
        <is>
          <t>減算リスク</t>
        </is>
      </c>
      <c r="B11" s="4">
        <f>COUNTIF('08_減算リスク判定'!$F$5:$F$40,"該当")&amp;"件の減算に該当しています"</f>
        <v/>
      </c>
    </row>
    <row r="12" ht="18" customHeight="1">
      <c r="A12" s="3" t="inlineStr">
        <is>
          <t>該当している減算</t>
        </is>
      </c>
      <c r="B12" s="4">
        <f>IF(COUNTIF('08_減算リスク判定'!$F$5:$F$40,"該当")=0,"減算該当なし",_xlfn.TEXTJOIN("／",TRUE,'08_減算リスク判定'!$J$5:$J$40))</f>
        <v/>
      </c>
    </row>
    <row r="13" ht="18" customHeight="1">
      <c r="A13" s="3" t="inlineStr">
        <is>
          <t>減算による月あたり影響額</t>
        </is>
      </c>
      <c r="B13" s="4">
        <f>IF('08_減算リスク判定'!$D$28="","01シートに単位単価と総単位数を入力すると試算されます",TEXT('08_減算リスク判定'!$D$28,"#,##0")&amp;"円／月（試算）")</f>
        <v/>
      </c>
    </row>
    <row r="14" ht="18" customHeight="1">
      <c r="A14" s="3" t="inlineStr">
        <is>
          <t>研修の充足状況</t>
        </is>
      </c>
      <c r="B14" s="4">
        <f>COUNTIF('03_年間研修計画表'!$W$4:$W$29,"未充足*")&amp;"件の研修が未充足です"&amp;IF(COUNTIFS('03_年間研修計画表'!$W$4:$W$29,"回数の定めなし*",'03_年間研修計画表'!$U$4:$U$29,0)=0,"","／回数の定めがなく実施0回の研修が"&amp;COUNTIFS('03_年間研修計画表'!$W$4:$W$29,"回数の定めなし*",'03_年間研修計画表'!$U$4:$U$29,0)&amp;"件（03シートのE列に自事業所の回数を入れてください）")</f>
        <v/>
      </c>
    </row>
    <row r="16">
      <c r="A16" s="5" t="inlineStr">
        <is>
          <t>使い方</t>
        </is>
      </c>
    </row>
    <row r="17" ht="34" customHeight="1">
      <c r="A17" s="3" t="inlineStr">
        <is>
          <t>この帳票で防ぐもの</t>
        </is>
      </c>
      <c r="B17" s="4" t="inlineStr">
        <is>
          <t>虐待防止措置未実施減算・身体拘束廃止未実施減算・業務継続計画未策定減算（各 所定単位数の100分の1）、情報公表未報告減算（100分の5）。複数該当したときは足し算ではなく減算率を掛け合わせる（留意事項通知）。研修そのものに報酬は付かないので、この帳票の価値は「やらなかったときのマイナスを出さない」ことにある。</t>
        </is>
      </c>
    </row>
    <row r="18" ht="34" customHeight="1">
      <c r="A18" s="3" t="inlineStr">
        <is>
          <t>入力するシート</t>
        </is>
      </c>
      <c r="B18" s="4" t="inlineStr">
        <is>
          <t>01_事業所情報／02_職員マスタ／04_研修実施記録簿／05_受講明細／07_委員会開催記録／10_出典・改定履歴。この6つだけ。03・06・08は自動計算なので原則さわらない（03の月別◎印と担当者だけ手入力）。</t>
        </is>
      </c>
    </row>
    <row r="19" ht="34" customHeight="1">
      <c r="A19" s="3" t="inlineStr">
        <is>
          <t>使う順番</t>
        </is>
      </c>
      <c r="B19" s="4" t="inlineStr">
        <is>
          <t>①01に事業所の基本情報 →②02に職員名簿 →③03で年間計画（実施予定月に◎）→④研修を実施したら04に1行 →⑤出席者を05に人数分の行 →⑥03の充足判定・06の受講率・08の減算判定が自動で更新される。</t>
        </is>
      </c>
    </row>
    <row r="20" ht="34" customHeight="1">
      <c r="A20" s="3" t="inlineStr">
        <is>
          <t>研修テーマ名は必ずリストから選ぶ</t>
        </is>
      </c>
      <c r="B20" s="4" t="inlineStr">
        <is>
          <t>04シートC列は03シートのテーマ名リストから選択する。手入力で表記がずれると集計されず、実施したのに「未充足」と表示される。</t>
        </is>
      </c>
    </row>
    <row r="21" ht="34" customHeight="1">
      <c r="A21" s="3" t="inlineStr">
        <is>
          <t>「年1回以上」の数え方</t>
        </is>
      </c>
      <c r="B21" s="4" t="inlineStr">
        <is>
          <t>通知は「1年に1回以上」であり年度単位とは書いていない。本帳票は前回実施日＋12か月を次回期限として自動計算する（年度で管理すると3月実施→翌4月実施で13か月空く）。</t>
        </is>
      </c>
    </row>
    <row r="22" ht="34" customHeight="1">
      <c r="A22" s="3" t="inlineStr">
        <is>
          <t>動作環境</t>
        </is>
      </c>
      <c r="B22" s="4" t="inlineStr">
        <is>
          <t>MAXIFS・MINIFS・TEXTJOIN・IFS系の関数を使用しているため、Microsoft Excel 2019 以降 / Microsoft 365 / Google スプレッドシートで開く。Excel 2016 以前では一部のセルに #NAME? が出る。</t>
        </is>
      </c>
    </row>
    <row r="23" ht="34" customHeight="1">
      <c r="A23" s="3" t="inlineStr">
        <is>
          <t>記入例</t>
        </is>
      </c>
      <c r="B23" s="4" t="inlineStr">
        <is>
          <t>09_記入例シートに、架空事業所「児童発達支援・放課後等デイサービス 〇〇」の令和8年度データを記入済みで入れてある。法人名・事業所名・職員名はすべてプレースホルダ表記の架空データ。誤って本番データとして使わないようシート保護をかけている（パスワードなし）。</t>
        </is>
      </c>
    </row>
    <row r="24" ht="34" customHeight="1">
      <c r="A24" s="3" t="inlineStr">
        <is>
          <t>保存期限</t>
        </is>
      </c>
      <c r="B24" s="4" t="inlineStr">
        <is>
          <t>指定通所基準第54条第2項により、身体拘束等の記録・苦情・事故の記録は提供日から5年間。研修記録は同項に列挙されていないが、同条第1項の従業者に関する諸記録として整備が必要なため、本帳票は他の記録と揃えて5年保存で自動計算している。</t>
        </is>
      </c>
    </row>
    <row r="25" ht="34" customHeight="1">
      <c r="A25" s="3" t="inlineStr">
        <is>
          <t>免責</t>
        </is>
      </c>
      <c r="B25" s="4" t="inlineStr">
        <is>
          <t>本帳票は公開されている告示・通知に基づいて作成した実務用テンプレートであり、行政の認証を受けたものではない。回数の明示がない項目・自治体運用に幅がある項目は10シートの自治体確認欄を埋めて完結させる。</t>
        </is>
      </c>
    </row>
  </sheetData>
  <conditionalFormatting sqref="B9">
    <cfRule type="expression" priority="1" dxfId="0">
      <formula>LEFT($B$9,4)="制度改正"</formula>
    </cfRule>
  </conditionalFormatting>
  <conditionalFormatting sqref="B11">
    <cfRule type="expression" priority="2" dxfId="0">
      <formula>LEFT($B$11,1)&lt;&gt;"0"</formula>
    </cfRule>
  </conditionalFormatting>
  <conditionalFormatting sqref="B14">
    <cfRule type="expression" priority="3" dxfId="0">
      <formula>$B$14&lt;&gt;"0件の研修が未充足です"</formula>
    </cfRule>
  </conditionalFormatting>
  <pageMargins left="0.3" right="0.3" top="0.4" bottom="0.4" header="0.5" footer="0.5"/>
  <pageSetup orientation="portrait" paperSize="9" fitToHeight="0" fitToWidth="1"/>
  <headerFooter>
    <oddHeader/>
    <oddFooter>&amp;L&amp;8 法定研修 年間計画表+受講記録簿（令和8年度版） / 最終確認日 2026年8月14日&amp;R&amp;P / &amp;N</oddFooter>
    <evenHeader/>
    <evenFooter/>
    <firstHeader/>
    <firstFooter/>
  </headerFooter>
</worksheet>
</file>

<file path=xl/worksheets/sheet10.xml><?xml version="1.0" encoding="utf-8"?>
<worksheet xmlns="http://schemas.openxmlformats.org/spreadsheetml/2006/main">
  <sheetPr>
    <outlinePr summaryBelow="1" summaryRight="1"/>
    <pageSetUpPr fitToPage="1"/>
  </sheetPr>
  <dimension ref="A1:U139"/>
  <sheetViews>
    <sheetView workbookViewId="0">
      <selection activeCell="A1" sqref="A1"/>
    </sheetView>
  </sheetViews>
  <sheetFormatPr baseColWidth="8" defaultRowHeight="15"/>
  <cols>
    <col width="6" customWidth="1" min="1" max="1"/>
    <col width="14" customWidth="1" min="2" max="2"/>
    <col width="22" customWidth="1" min="3" max="3"/>
    <col width="30" customWidth="1" min="4" max="4"/>
    <col width="10" customWidth="1" min="5" max="5"/>
    <col width="10" customWidth="1" min="6" max="6"/>
    <col width="14" customWidth="1" min="7" max="7"/>
    <col width="14" customWidth="1" min="8" max="8"/>
    <col width="14" customWidth="1" min="9" max="9"/>
    <col width="14" customWidth="1" min="10" max="10"/>
    <col width="22" customWidth="1" min="11" max="11"/>
    <col width="10" customWidth="1" min="12" max="12"/>
    <col width="10" customWidth="1" min="13" max="13"/>
    <col width="10" customWidth="1" min="14" max="14"/>
    <col width="16" customWidth="1" min="15" max="15"/>
    <col width="12" customWidth="1" min="16" max="16"/>
    <col width="16" customWidth="1" min="17" max="17"/>
    <col width="16" customWidth="1" min="18" max="18"/>
    <col width="12" customWidth="1" min="19" max="19"/>
    <col width="12" customWidth="1" min="20" max="20"/>
    <col width="12" customWidth="1" min="21" max="21"/>
  </cols>
  <sheetData>
    <row r="1">
      <c r="A1" s="1" t="inlineStr">
        <is>
          <t>09_記入例（架空データ）</t>
        </is>
      </c>
    </row>
    <row r="2" ht="26" customHeight="1">
      <c r="A2" s="43" t="inlineStr">
        <is>
          <t>記入例（架空データ）。事業所名・職員名・利用児名はすべて架空であり、実在の事業所・人物とは関係ありません。このシートは値のみで、数式は入っていません。本番の入力は01〜07の各シートで行ってください。</t>
        </is>
      </c>
    </row>
    <row r="4">
      <c r="A4" s="5" t="inlineStr">
        <is>
          <t>■ 架空の設定</t>
        </is>
      </c>
    </row>
    <row r="5">
      <c r="A5" s="7" t="inlineStr">
        <is>
          <t>運営法人：〇〇株式会社／事業所：児童発達支援・放課後等デイサービス 〇〇（多機能型・定員10名）／所在地：〇〇県〇〇市〇〇1-2-3／指定権者：〇〇県／管理者兼児童発達支援管理責任者：職員A（虐待防止担当者）</t>
        </is>
      </c>
    </row>
    <row r="6">
      <c r="A6" s="5" t="inlineStr">
        <is>
          <t>■ 01_事業所情報（記入例）</t>
        </is>
      </c>
    </row>
    <row r="7" ht="30" customHeight="1">
      <c r="A7" s="19" t="inlineStr">
        <is>
          <t>項目</t>
        </is>
      </c>
      <c r="B7" s="19" t="inlineStr">
        <is>
          <t>入力値</t>
        </is>
      </c>
      <c r="C7" s="19" t="inlineStr">
        <is>
          <t>備考</t>
        </is>
      </c>
    </row>
    <row r="8" ht="22" customHeight="1">
      <c r="A8" s="20" t="inlineStr">
        <is>
          <t>事業所名</t>
        </is>
      </c>
      <c r="B8" s="4" t="inlineStr">
        <is>
          <t>児童発達支援・放課後等デイサービス 〇〇</t>
        </is>
      </c>
      <c r="C8" s="20" t="inlineStr">
        <is>
          <t>架空</t>
        </is>
      </c>
    </row>
    <row r="9" ht="22" customHeight="1">
      <c r="A9" s="20" t="inlineStr">
        <is>
          <t>サービス種別</t>
        </is>
      </c>
      <c r="B9" s="4" t="inlineStr">
        <is>
          <t>多機能型（児童発達支援・放課後等デイサービス）</t>
        </is>
      </c>
      <c r="C9" s="20" t="inlineStr"/>
    </row>
    <row r="10" ht="22" customHeight="1">
      <c r="A10" s="20" t="inlineStr">
        <is>
          <t>定員（人）</t>
        </is>
      </c>
      <c r="B10" s="20" t="n">
        <v>10</v>
      </c>
      <c r="C10" s="20" t="inlineStr"/>
    </row>
    <row r="11" ht="22" customHeight="1">
      <c r="A11" s="20" t="inlineStr">
        <is>
          <t>年度開始日</t>
        </is>
      </c>
      <c r="B11" s="20" t="inlineStr">
        <is>
          <t>2026/4/1</t>
        </is>
      </c>
      <c r="C11" s="20" t="inlineStr">
        <is>
          <t>令和8年4月1日</t>
        </is>
      </c>
    </row>
    <row r="12" ht="22" customHeight="1">
      <c r="A12" s="20" t="inlineStr">
        <is>
          <t>年度終了日（自動）</t>
        </is>
      </c>
      <c r="B12" s="20" t="inlineStr">
        <is>
          <t>2027/3/31</t>
        </is>
      </c>
      <c r="C12" s="4" t="inlineStr">
        <is>
          <t>＝EDATE(年度開始,12)-1</t>
        </is>
      </c>
    </row>
    <row r="13" ht="22" customHeight="1">
      <c r="A13" s="20" t="inlineStr">
        <is>
          <t>虐待防止担当者名</t>
        </is>
      </c>
      <c r="B13" s="20" t="inlineStr">
        <is>
          <t>職員A</t>
        </is>
      </c>
      <c r="C13" s="4" t="inlineStr">
        <is>
          <t>指定通所基準第45条第2項第3号</t>
        </is>
      </c>
    </row>
    <row r="14" ht="22" customHeight="1">
      <c r="A14" s="4" t="inlineStr">
        <is>
          <t>常勤の1週間の勤務すべき時間数</t>
        </is>
      </c>
      <c r="B14" s="20" t="n">
        <v>40</v>
      </c>
      <c r="C14" s="4" t="inlineStr">
        <is>
          <t>32時間を下回る場合は32時間を基本とする</t>
        </is>
      </c>
    </row>
    <row r="15" ht="22" customHeight="1">
      <c r="A15" s="20" t="inlineStr">
        <is>
          <t>1単位単価（円）</t>
        </is>
      </c>
      <c r="B15" s="20" t="n">
        <v>11.2</v>
      </c>
      <c r="C15" s="4" t="inlineStr">
        <is>
          <t>地域区分に応じた単価（架空の設定値）</t>
        </is>
      </c>
    </row>
    <row r="16" ht="22" customHeight="1">
      <c r="A16" s="20" t="inlineStr">
        <is>
          <t>月間平均総単位数（自動）</t>
        </is>
      </c>
      <c r="B16" s="20" t="n">
        <v>20000</v>
      </c>
      <c r="C16" s="20" t="inlineStr">
        <is>
          <t>直近3か月の平均</t>
        </is>
      </c>
    </row>
    <row r="17" ht="22" customHeight="1">
      <c r="A17" s="20" t="inlineStr">
        <is>
          <t>通常月額（自動）</t>
        </is>
      </c>
      <c r="B17" s="20" t="n">
        <v>224000</v>
      </c>
      <c r="C17" s="4" t="inlineStr">
        <is>
          <t>＝20,000単位 × 11.20円</t>
        </is>
      </c>
    </row>
    <row r="18" ht="22" customHeight="1">
      <c r="A18" s="20" t="inlineStr">
        <is>
          <t>常勤換算合計（自動）</t>
        </is>
      </c>
      <c r="B18" s="20" t="n">
        <v>5.7</v>
      </c>
      <c r="C18" s="4" t="inlineStr">
        <is>
          <t>（40×4＋24＋8＋20＋16）÷40＝5.7</t>
        </is>
      </c>
    </row>
    <row r="20">
      <c r="A20" s="5" t="inlineStr">
        <is>
          <t>■ 02_職員マスタ（記入例）</t>
        </is>
      </c>
    </row>
    <row r="21" ht="30" customHeight="1">
      <c r="A21" s="19" t="inlineStr">
        <is>
          <t>No</t>
        </is>
      </c>
      <c r="B21" s="19" t="inlineStr">
        <is>
          <t>氏名</t>
        </is>
      </c>
      <c r="C21" s="19" t="inlineStr">
        <is>
          <t>職種</t>
        </is>
      </c>
      <c r="D21" s="19" t="inlineStr">
        <is>
          <t>雇用区分</t>
        </is>
      </c>
      <c r="E21" s="19" t="inlineStr">
        <is>
          <t>入職日</t>
        </is>
      </c>
      <c r="F21" s="19" t="inlineStr">
        <is>
          <t>退職日</t>
        </is>
      </c>
      <c r="G21" s="19" t="inlineStr">
        <is>
          <t>週所定</t>
        </is>
      </c>
      <c r="H21" s="19" t="inlineStr">
        <is>
          <t>常勤換算</t>
        </is>
      </c>
      <c r="I21" s="19" t="inlineStr">
        <is>
          <t>在籍判定</t>
        </is>
      </c>
      <c r="J21" s="19" t="inlineStr">
        <is>
          <t>当年度採用</t>
        </is>
      </c>
      <c r="K21" s="19" t="inlineStr">
        <is>
          <t>採用時研修 虐待</t>
        </is>
      </c>
      <c r="L21" s="19" t="inlineStr">
        <is>
          <t>採用時研修 身体拘束</t>
        </is>
      </c>
      <c r="M21" s="19" t="inlineStr">
        <is>
          <t>採用時研修 感染症</t>
        </is>
      </c>
    </row>
    <row r="22" ht="22" customHeight="1">
      <c r="A22" s="20" t="n">
        <v>1</v>
      </c>
      <c r="B22" s="20" t="inlineStr">
        <is>
          <t>職員A</t>
        </is>
      </c>
      <c r="C22" s="4" t="inlineStr">
        <is>
          <t>管理者兼児童発達支援管理責任者</t>
        </is>
      </c>
      <c r="D22" s="20" t="inlineStr">
        <is>
          <t>常勤</t>
        </is>
      </c>
      <c r="E22" s="20" t="inlineStr">
        <is>
          <t>2022/4/1</t>
        </is>
      </c>
      <c r="F22" s="20" t="inlineStr"/>
      <c r="G22" s="20" t="n">
        <v>40</v>
      </c>
      <c r="H22" s="20" t="n">
        <v>1</v>
      </c>
      <c r="I22" s="20" t="inlineStr">
        <is>
          <t>在籍</t>
        </is>
      </c>
      <c r="J22" s="20" t="inlineStr"/>
      <c r="K22" s="20" t="inlineStr"/>
      <c r="L22" s="20" t="inlineStr"/>
      <c r="M22" s="20" t="inlineStr"/>
    </row>
    <row r="23" ht="22" customHeight="1">
      <c r="A23" s="20" t="n">
        <v>2</v>
      </c>
      <c r="B23" s="20" t="inlineStr">
        <is>
          <t>職員B</t>
        </is>
      </c>
      <c r="C23" s="20" t="inlineStr">
        <is>
          <t>児童指導員</t>
        </is>
      </c>
      <c r="D23" s="20" t="inlineStr">
        <is>
          <t>常勤</t>
        </is>
      </c>
      <c r="E23" s="20" t="inlineStr">
        <is>
          <t>2023/4/1</t>
        </is>
      </c>
      <c r="F23" s="20" t="inlineStr"/>
      <c r="G23" s="20" t="n">
        <v>40</v>
      </c>
      <c r="H23" s="20" t="n">
        <v>1</v>
      </c>
      <c r="I23" s="20" t="inlineStr">
        <is>
          <t>在籍</t>
        </is>
      </c>
      <c r="J23" s="20" t="inlineStr"/>
      <c r="K23" s="20" t="inlineStr"/>
      <c r="L23" s="20" t="inlineStr"/>
      <c r="M23" s="20" t="inlineStr"/>
    </row>
    <row r="24" ht="22" customHeight="1">
      <c r="A24" s="20" t="n">
        <v>3</v>
      </c>
      <c r="B24" s="20" t="inlineStr">
        <is>
          <t>職員C</t>
        </is>
      </c>
      <c r="C24" s="20" t="inlineStr">
        <is>
          <t>保育士</t>
        </is>
      </c>
      <c r="D24" s="20" t="inlineStr">
        <is>
          <t>常勤</t>
        </is>
      </c>
      <c r="E24" s="20" t="inlineStr">
        <is>
          <t>2024/4/1</t>
        </is>
      </c>
      <c r="F24" s="20" t="inlineStr"/>
      <c r="G24" s="20" t="n">
        <v>40</v>
      </c>
      <c r="H24" s="20" t="n">
        <v>1</v>
      </c>
      <c r="I24" s="20" t="inlineStr">
        <is>
          <t>在籍</t>
        </is>
      </c>
      <c r="J24" s="20" t="inlineStr"/>
      <c r="K24" s="20" t="inlineStr"/>
      <c r="L24" s="20" t="inlineStr"/>
      <c r="M24" s="20" t="inlineStr"/>
    </row>
    <row r="25" ht="22" customHeight="1">
      <c r="A25" s="20" t="n">
        <v>4</v>
      </c>
      <c r="B25" s="20" t="inlineStr">
        <is>
          <t>職員D</t>
        </is>
      </c>
      <c r="C25" s="20" t="inlineStr">
        <is>
          <t>児童指導員</t>
        </is>
      </c>
      <c r="D25" s="20" t="inlineStr">
        <is>
          <t>常勤</t>
        </is>
      </c>
      <c r="E25" s="20" t="inlineStr">
        <is>
          <t>2026/6/1</t>
        </is>
      </c>
      <c r="F25" s="20" t="inlineStr"/>
      <c r="G25" s="20" t="n">
        <v>40</v>
      </c>
      <c r="H25" s="20" t="n">
        <v>1</v>
      </c>
      <c r="I25" s="20" t="inlineStr">
        <is>
          <t>在籍</t>
        </is>
      </c>
      <c r="J25" s="20" t="inlineStr">
        <is>
          <t>当年度採用</t>
        </is>
      </c>
      <c r="K25" s="20" t="inlineStr">
        <is>
          <t>2026/6/8</t>
        </is>
      </c>
      <c r="L25" s="20" t="inlineStr">
        <is>
          <t>2026/6/8</t>
        </is>
      </c>
      <c r="M25" s="20" t="inlineStr">
        <is>
          <t>2026/6/8</t>
        </is>
      </c>
    </row>
    <row r="26" ht="22" customHeight="1">
      <c r="A26" s="20" t="n">
        <v>5</v>
      </c>
      <c r="B26" s="20" t="inlineStr">
        <is>
          <t>職員E</t>
        </is>
      </c>
      <c r="C26" s="20" t="inlineStr">
        <is>
          <t>保育士</t>
        </is>
      </c>
      <c r="D26" s="20" t="inlineStr">
        <is>
          <t>非常勤</t>
        </is>
      </c>
      <c r="E26" s="20" t="inlineStr">
        <is>
          <t>2024/9/1</t>
        </is>
      </c>
      <c r="F26" s="20" t="inlineStr"/>
      <c r="G26" s="20" t="n">
        <v>24</v>
      </c>
      <c r="H26" s="20" t="n">
        <v>0.6</v>
      </c>
      <c r="I26" s="20" t="inlineStr">
        <is>
          <t>在籍</t>
        </is>
      </c>
      <c r="J26" s="20" t="inlineStr"/>
      <c r="K26" s="20" t="inlineStr"/>
      <c r="L26" s="20" t="inlineStr"/>
      <c r="M26" s="20" t="inlineStr"/>
    </row>
    <row r="27" ht="22" customHeight="1">
      <c r="A27" s="20" t="n">
        <v>6</v>
      </c>
      <c r="B27" s="20" t="inlineStr">
        <is>
          <t>職員F</t>
        </is>
      </c>
      <c r="C27" s="20" t="inlineStr">
        <is>
          <t>作業療法士</t>
        </is>
      </c>
      <c r="D27" s="20" t="inlineStr">
        <is>
          <t>非常勤</t>
        </is>
      </c>
      <c r="E27" s="20" t="inlineStr">
        <is>
          <t>2025/4/1</t>
        </is>
      </c>
      <c r="F27" s="20" t="inlineStr"/>
      <c r="G27" s="20" t="n">
        <v>8</v>
      </c>
      <c r="H27" s="20" t="n">
        <v>0.2</v>
      </c>
      <c r="I27" s="20" t="inlineStr">
        <is>
          <t>在籍</t>
        </is>
      </c>
      <c r="J27" s="20" t="inlineStr"/>
      <c r="K27" s="20" t="inlineStr"/>
      <c r="L27" s="20" t="inlineStr"/>
      <c r="M27" s="20" t="inlineStr"/>
    </row>
    <row r="28" ht="22" customHeight="1">
      <c r="A28" s="20" t="n">
        <v>7</v>
      </c>
      <c r="B28" s="20" t="inlineStr">
        <is>
          <t>職員G</t>
        </is>
      </c>
      <c r="C28" s="20" t="inlineStr">
        <is>
          <t>支援員兼送迎担当</t>
        </is>
      </c>
      <c r="D28" s="20" t="inlineStr">
        <is>
          <t>非常勤</t>
        </is>
      </c>
      <c r="E28" s="20" t="inlineStr">
        <is>
          <t>2023/10/1</t>
        </is>
      </c>
      <c r="F28" s="20" t="inlineStr"/>
      <c r="G28" s="20" t="n">
        <v>20</v>
      </c>
      <c r="H28" s="20" t="n">
        <v>0.5</v>
      </c>
      <c r="I28" s="20" t="inlineStr">
        <is>
          <t>在籍</t>
        </is>
      </c>
      <c r="J28" s="20" t="inlineStr"/>
      <c r="K28" s="20" t="inlineStr"/>
      <c r="L28" s="20" t="inlineStr"/>
      <c r="M28" s="20" t="inlineStr"/>
    </row>
    <row r="29" ht="22" customHeight="1">
      <c r="A29" s="20" t="n">
        <v>8</v>
      </c>
      <c r="B29" s="20" t="inlineStr">
        <is>
          <t>職員H</t>
        </is>
      </c>
      <c r="C29" s="20" t="inlineStr">
        <is>
          <t>事務</t>
        </is>
      </c>
      <c r="D29" s="20" t="inlineStr">
        <is>
          <t>非常勤</t>
        </is>
      </c>
      <c r="E29" s="20" t="inlineStr">
        <is>
          <t>2025/4/1</t>
        </is>
      </c>
      <c r="F29" s="20" t="inlineStr"/>
      <c r="G29" s="20" t="n">
        <v>16</v>
      </c>
      <c r="H29" s="20" t="n">
        <v>0.4</v>
      </c>
      <c r="I29" s="20" t="inlineStr">
        <is>
          <t>在籍</t>
        </is>
      </c>
      <c r="J29" s="20" t="inlineStr"/>
      <c r="K29" s="20" t="inlineStr"/>
      <c r="L29" s="20" t="inlineStr"/>
      <c r="M29" s="20" t="inlineStr"/>
    </row>
    <row r="30" ht="22" customHeight="1">
      <c r="A30" s="20" t="inlineStr"/>
      <c r="B30" s="20" t="inlineStr">
        <is>
          <t>常勤換算合計</t>
        </is>
      </c>
      <c r="C30" s="20" t="inlineStr"/>
      <c r="D30" s="20" t="inlineStr"/>
      <c r="E30" s="20" t="inlineStr"/>
      <c r="F30" s="20" t="inlineStr"/>
      <c r="G30" s="20" t="inlineStr"/>
      <c r="H30" s="20" t="n">
        <v>5.7</v>
      </c>
      <c r="I30" s="20" t="inlineStr"/>
      <c r="J30" s="20" t="inlineStr"/>
      <c r="K30" s="20" t="inlineStr"/>
      <c r="L30" s="20" t="inlineStr"/>
      <c r="M30" s="20" t="inlineStr"/>
    </row>
    <row r="32">
      <c r="A32" s="5" t="inlineStr">
        <is>
          <t>■ 03_年間研修計画表（令和8年度・記入例）</t>
        </is>
      </c>
    </row>
    <row r="33">
      <c r="A33" s="7" t="inlineStr">
        <is>
          <t>◎＝実施予定、●＝実施済。実施回数・充足判定・次回期限は04から自動計算される（このシートは値のみ）。</t>
        </is>
      </c>
    </row>
    <row r="34" ht="30" customHeight="1">
      <c r="A34" s="19" t="inlineStr">
        <is>
          <t>月</t>
        </is>
      </c>
      <c r="B34" s="19" t="inlineStr">
        <is>
          <t>研修・訓練・委員会</t>
        </is>
      </c>
      <c r="C34" s="19" t="inlineStr">
        <is>
          <t>根拠条文</t>
        </is>
      </c>
      <c r="D34" s="19" t="inlineStr">
        <is>
          <t>担当者</t>
        </is>
      </c>
    </row>
    <row r="35" ht="22" customHeight="1">
      <c r="A35" s="20" t="inlineStr">
        <is>
          <t>4月</t>
        </is>
      </c>
      <c r="B35" s="4" t="inlineStr">
        <is>
          <t>安全計画の周知と送迎安全研修／年間研修計画の職員周知</t>
        </is>
      </c>
      <c r="C35" s="4" t="inlineStr">
        <is>
          <t>第40条の2・第40条の3</t>
        </is>
      </c>
      <c r="D35" s="20" t="inlineStr">
        <is>
          <t>職員A</t>
        </is>
      </c>
    </row>
    <row r="36" ht="22" customHeight="1">
      <c r="A36" s="20" t="inlineStr">
        <is>
          <t>5月</t>
        </is>
      </c>
      <c r="B36" s="4" t="inlineStr">
        <is>
          <t>虐待防止研修 第1回／虐待防止委員会 第1回／感染対策委員会 第1回</t>
        </is>
      </c>
      <c r="C36" s="4" t="inlineStr">
        <is>
          <t>第45条第2項・第41条第2項</t>
        </is>
      </c>
      <c r="D36" s="20" t="inlineStr">
        <is>
          <t>職員A・職員C</t>
        </is>
      </c>
    </row>
    <row r="37" ht="22" customHeight="1">
      <c r="A37" s="20" t="inlineStr">
        <is>
          <t>6月</t>
        </is>
      </c>
      <c r="B37" s="4" t="inlineStr">
        <is>
          <t>感染症・食中毒予防研修 第1回（夏季の食中毒・水遊び前の衛生）／新規採用者研修（職員D）</t>
        </is>
      </c>
      <c r="C37" s="4" t="inlineStr">
        <is>
          <t>第41条第2項・解釈通知(35)③</t>
        </is>
      </c>
      <c r="D37" s="20" t="inlineStr">
        <is>
          <t>職員C</t>
        </is>
      </c>
    </row>
    <row r="38" ht="22" customHeight="1">
      <c r="A38" s="20" t="inlineStr">
        <is>
          <t>7月</t>
        </is>
      </c>
      <c r="B38" s="20" t="inlineStr">
        <is>
          <t>個人情報・SNS利用研修</t>
        </is>
      </c>
      <c r="C38" s="4" t="inlineStr">
        <is>
          <t>第47条・個人情報保護法第24条</t>
        </is>
      </c>
      <c r="D38" s="20" t="inlineStr">
        <is>
          <t>職員H</t>
        </is>
      </c>
    </row>
    <row r="39" ht="22" customHeight="1">
      <c r="A39" s="20" t="inlineStr">
        <is>
          <t>8月</t>
        </is>
      </c>
      <c r="B39" s="4" t="inlineStr">
        <is>
          <t>BCP研修（自然災害編）＋机上訓練／感染対策委員会 第2回</t>
        </is>
      </c>
      <c r="C39" s="20" t="inlineStr">
        <is>
          <t>第38条の2第2項</t>
        </is>
      </c>
      <c r="D39" s="20" t="inlineStr">
        <is>
          <t>職員B</t>
        </is>
      </c>
    </row>
    <row r="40" ht="22" customHeight="1">
      <c r="A40" s="20" t="inlineStr">
        <is>
          <t>9月</t>
        </is>
      </c>
      <c r="B40" s="4" t="inlineStr">
        <is>
          <t>感染症予防訓練 第1回（発熱児発生時のシミュレーション）／消防訓練 第1回（避難・消火、所轄消防へ事前通報）</t>
        </is>
      </c>
      <c r="C40" s="4" t="inlineStr">
        <is>
          <t>第41条第2項・第40条／消防法施行規則第3条第10項</t>
        </is>
      </c>
      <c r="D40" s="20" t="inlineStr">
        <is>
          <t>職員C・職員G</t>
        </is>
      </c>
    </row>
    <row r="41" ht="22" customHeight="1">
      <c r="A41" s="20" t="inlineStr">
        <is>
          <t>10月</t>
        </is>
      </c>
      <c r="B41" s="4" t="inlineStr">
        <is>
          <t>身体拘束等の適正化研修／身体拘束適正化検討委員会</t>
        </is>
      </c>
      <c r="C41" s="20" t="inlineStr">
        <is>
          <t>第44条第2項・第3項</t>
        </is>
      </c>
      <c r="D41" s="20" t="inlineStr">
        <is>
          <t>職員A</t>
        </is>
      </c>
    </row>
    <row r="42" ht="22" customHeight="1">
      <c r="A42" s="20" t="inlineStr">
        <is>
          <t>11月</t>
        </is>
      </c>
      <c r="B42" s="4" t="inlineStr">
        <is>
          <t>感染症・食中毒予防研修 第2回（インフルエンザ・ノロ）／感染対策委員会 第3回</t>
        </is>
      </c>
      <c r="C42" s="20" t="inlineStr">
        <is>
          <t>第41条第2項</t>
        </is>
      </c>
      <c r="D42" s="20" t="inlineStr">
        <is>
          <t>職員C</t>
        </is>
      </c>
    </row>
    <row r="43" ht="22" customHeight="1">
      <c r="A43" s="20" t="inlineStr">
        <is>
          <t>12月</t>
        </is>
      </c>
      <c r="B43" s="4" t="inlineStr">
        <is>
          <t>ハラスメント防止研修／感染症予防訓練 第2回</t>
        </is>
      </c>
      <c r="C43" s="4" t="inlineStr">
        <is>
          <t>第38条第4項・第41条第2項</t>
        </is>
      </c>
      <c r="D43" s="20" t="inlineStr">
        <is>
          <t>職員A</t>
        </is>
      </c>
    </row>
    <row r="44" ht="22" customHeight="1">
      <c r="A44" s="20" t="inlineStr">
        <is>
          <t>1月</t>
        </is>
      </c>
      <c r="B44" s="4" t="inlineStr">
        <is>
          <t>BCP研修（感染症編）＋訓練／虐待防止委員会 第2回</t>
        </is>
      </c>
      <c r="C44" s="4" t="inlineStr">
        <is>
          <t>第38条の2第2項・第45条第2項</t>
        </is>
      </c>
      <c r="D44" s="20" t="inlineStr">
        <is>
          <t>職員B・職員A</t>
        </is>
      </c>
    </row>
    <row r="45" ht="22" customHeight="1">
      <c r="A45" s="20" t="inlineStr">
        <is>
          <t>2月</t>
        </is>
      </c>
      <c r="B45" s="4" t="inlineStr">
        <is>
          <t>送迎車置き去り防止とヒヤリ・ハット検証研修／消防訓練 第2回／感染対策委員会 第4回</t>
        </is>
      </c>
      <c r="C45" s="4" t="inlineStr">
        <is>
          <t>第40条の3・第40条・第41条第2項</t>
        </is>
      </c>
      <c r="D45" s="20" t="inlineStr">
        <is>
          <t>職員G</t>
        </is>
      </c>
    </row>
    <row r="46" ht="22" customHeight="1">
      <c r="A46" s="20" t="inlineStr">
        <is>
          <t>3月</t>
        </is>
      </c>
      <c r="B46" s="4" t="inlineStr">
        <is>
          <t>年度末セルフチェック／自己評価・保護者評価の集計と公表／次年度計画の策定</t>
        </is>
      </c>
      <c r="C46" s="4" t="inlineStr">
        <is>
          <t>第26条第7項・第26条の2</t>
        </is>
      </c>
      <c r="D46" s="20" t="inlineStr">
        <is>
          <t>職員A</t>
        </is>
      </c>
    </row>
    <row r="48" ht="30" customHeight="1">
      <c r="A48" s="19" t="inlineStr">
        <is>
          <t>研修テーマ</t>
        </is>
      </c>
      <c r="B48" s="19" t="inlineStr">
        <is>
          <t>年間最低回数</t>
        </is>
      </c>
      <c r="C48" s="19" t="inlineStr">
        <is>
          <t>実施回数</t>
        </is>
      </c>
      <c r="D48" s="19" t="inlineStr">
        <is>
          <t>過不足</t>
        </is>
      </c>
      <c r="E48" s="19" t="inlineStr">
        <is>
          <t>充足判定</t>
        </is>
      </c>
      <c r="F48" s="19" t="inlineStr">
        <is>
          <t>直近実施日</t>
        </is>
      </c>
      <c r="G48" s="19" t="inlineStr">
        <is>
          <t>次回期限</t>
        </is>
      </c>
    </row>
    <row r="49" ht="22" customHeight="1">
      <c r="A49" s="20" t="inlineStr">
        <is>
          <t>虐待防止</t>
        </is>
      </c>
      <c r="B49" s="20" t="n">
        <v>1</v>
      </c>
      <c r="C49" s="20" t="n">
        <v>2</v>
      </c>
      <c r="D49" s="20" t="n">
        <v>1</v>
      </c>
      <c r="E49" s="20" t="inlineStr">
        <is>
          <t>充足</t>
        </is>
      </c>
      <c r="F49" s="20" t="inlineStr">
        <is>
          <t>2027/1/13</t>
        </is>
      </c>
      <c r="G49" s="20" t="inlineStr">
        <is>
          <t>2028/1/13</t>
        </is>
      </c>
    </row>
    <row r="50" ht="22" customHeight="1">
      <c r="A50" s="20" t="inlineStr">
        <is>
          <t>身体拘束適正化</t>
        </is>
      </c>
      <c r="B50" s="20" t="n">
        <v>1</v>
      </c>
      <c r="C50" s="20" t="n">
        <v>1</v>
      </c>
      <c r="D50" s="20" t="n">
        <v>0</v>
      </c>
      <c r="E50" s="20" t="inlineStr">
        <is>
          <t>充足</t>
        </is>
      </c>
      <c r="F50" s="20" t="inlineStr">
        <is>
          <t>2026/10/14</t>
        </is>
      </c>
      <c r="G50" s="20" t="inlineStr">
        <is>
          <t>2027/10/14</t>
        </is>
      </c>
    </row>
    <row r="51" ht="22" customHeight="1">
      <c r="A51" s="20" t="inlineStr">
        <is>
          <t>感染症・食中毒</t>
        </is>
      </c>
      <c r="B51" s="20" t="n">
        <v>2</v>
      </c>
      <c r="C51" s="20" t="n">
        <v>2</v>
      </c>
      <c r="D51" s="20" t="n">
        <v>0</v>
      </c>
      <c r="E51" s="20" t="inlineStr">
        <is>
          <t>充足</t>
        </is>
      </c>
      <c r="F51" s="20" t="inlineStr">
        <is>
          <t>2026/11/11</t>
        </is>
      </c>
      <c r="G51" s="20" t="inlineStr">
        <is>
          <t>2027/11/11</t>
        </is>
      </c>
    </row>
    <row r="52" ht="22" customHeight="1">
      <c r="A52" s="20" t="inlineStr">
        <is>
          <t>感染症・食中毒（訓練）</t>
        </is>
      </c>
      <c r="B52" s="20" t="n">
        <v>2</v>
      </c>
      <c r="C52" s="20" t="n">
        <v>2</v>
      </c>
      <c r="D52" s="20" t="n">
        <v>0</v>
      </c>
      <c r="E52" s="20" t="inlineStr">
        <is>
          <t>充足</t>
        </is>
      </c>
      <c r="F52" s="20" t="inlineStr">
        <is>
          <t>2026/12/16</t>
        </is>
      </c>
      <c r="G52" s="20" t="inlineStr">
        <is>
          <t>2027/12/16</t>
        </is>
      </c>
    </row>
    <row r="53" ht="22" customHeight="1">
      <c r="A53" s="20" t="inlineStr">
        <is>
          <t>業務継続計画（BCP）</t>
        </is>
      </c>
      <c r="B53" s="20" t="n">
        <v>1</v>
      </c>
      <c r="C53" s="20" t="n">
        <v>2</v>
      </c>
      <c r="D53" s="20" t="n">
        <v>1</v>
      </c>
      <c r="E53" s="20" t="inlineStr">
        <is>
          <t>充足</t>
        </is>
      </c>
      <c r="F53" s="20" t="inlineStr">
        <is>
          <t>2027/1/20</t>
        </is>
      </c>
      <c r="G53" s="20" t="inlineStr">
        <is>
          <t>2028/1/20</t>
        </is>
      </c>
    </row>
    <row r="54" ht="22" customHeight="1">
      <c r="A54" s="20" t="inlineStr">
        <is>
          <t>ハラスメント防止</t>
        </is>
      </c>
      <c r="B54" s="20" t="inlineStr"/>
      <c r="C54" s="20" t="n">
        <v>1</v>
      </c>
      <c r="D54" s="20" t="inlineStr"/>
      <c r="E54" s="4" t="inlineStr">
        <is>
          <t>回数の定めなし（自事業所で設定）</t>
        </is>
      </c>
      <c r="F54" s="20" t="inlineStr">
        <is>
          <t>2026/12/9</t>
        </is>
      </c>
      <c r="G54" s="20" t="inlineStr">
        <is>
          <t>2027/12/9</t>
        </is>
      </c>
    </row>
    <row r="56">
      <c r="A56" s="5" t="inlineStr">
        <is>
          <t>■ 04_研修実施記録簿（記入例：1件分）</t>
        </is>
      </c>
    </row>
    <row r="57" ht="30" customHeight="1">
      <c r="A57" s="19" t="inlineStr">
        <is>
          <t>項目</t>
        </is>
      </c>
      <c r="B57" s="19" t="inlineStr">
        <is>
          <t>記入内容</t>
        </is>
      </c>
    </row>
    <row r="58" ht="22" customHeight="1">
      <c r="A58" s="20" t="inlineStr">
        <is>
          <t>記録No</t>
        </is>
      </c>
      <c r="B58" s="20" t="inlineStr">
        <is>
          <t>R08-007</t>
        </is>
      </c>
    </row>
    <row r="59" ht="22" customHeight="1">
      <c r="A59" s="20" t="inlineStr">
        <is>
          <t>実施日</t>
        </is>
      </c>
      <c r="B59" s="4" t="inlineStr">
        <is>
          <t>令和8年10月14日（水）</t>
        </is>
      </c>
    </row>
    <row r="60" ht="22" customHeight="1">
      <c r="A60" s="20" t="inlineStr">
        <is>
          <t>時間</t>
        </is>
      </c>
      <c r="B60" s="4" t="inlineStr">
        <is>
          <t>18:00〜19:15（75分）</t>
        </is>
      </c>
    </row>
    <row r="61" ht="22" customHeight="1">
      <c r="A61" s="20" t="inlineStr">
        <is>
          <t>研修テーマ</t>
        </is>
      </c>
      <c r="B61" s="20" t="inlineStr">
        <is>
          <t>身体拘束適正化（研修区分：全体（年次））</t>
        </is>
      </c>
    </row>
    <row r="62" ht="22" customHeight="1">
      <c r="A62" s="20" t="inlineStr">
        <is>
          <t>根拠条文</t>
        </is>
      </c>
      <c r="B62" s="4" t="inlineStr">
        <is>
          <t>指定通所基準第44条第3項第3号</t>
        </is>
      </c>
    </row>
    <row r="63" ht="22" customHeight="1">
      <c r="A63" s="20" t="inlineStr">
        <is>
          <t>実施方法</t>
        </is>
      </c>
      <c r="B63" s="4" t="inlineStr">
        <is>
          <t>集合（プレイルーム）。欠席者は録画視聴</t>
        </is>
      </c>
    </row>
    <row r="64" ht="22" customHeight="1">
      <c r="A64" s="20" t="inlineStr">
        <is>
          <t>講師</t>
        </is>
      </c>
      <c r="B64" s="4" t="inlineStr">
        <is>
          <t>管理者 職員A（内部）</t>
        </is>
      </c>
    </row>
    <row r="65" ht="22" customHeight="1">
      <c r="A65" s="20" t="inlineStr">
        <is>
          <t>使用資料</t>
        </is>
      </c>
      <c r="B65" s="4" t="inlineStr">
        <is>
          <t>当事業所「身体拘束等の適正化のための指針」（令和8年4月改訂）／こども家庭庁「障害児支援の安全管理に関するガイドライン」（令和6年7月）</t>
        </is>
      </c>
    </row>
    <row r="66" ht="22" customHeight="1">
      <c r="A66" s="20" t="inlineStr">
        <is>
          <t>到達目標</t>
        </is>
      </c>
      <c r="B66" s="4" t="inlineStr">
        <is>
          <t>3要件と組織的手続を説明でき、身体拘束記録票を正しく記入できる</t>
        </is>
      </c>
    </row>
    <row r="67" ht="22" customHeight="1">
      <c r="A67" s="20" t="inlineStr">
        <is>
          <t>次第①</t>
        </is>
      </c>
      <c r="B67" s="4" t="inlineStr">
        <is>
          <t>身体拘束等の定義と、緊急やむを得ない場合の3要件（切迫性・非代替性・一時性）と組織的手続（20分）</t>
        </is>
      </c>
    </row>
    <row r="68" ht="22" customHeight="1">
      <c r="A68" s="20" t="inlineStr">
        <is>
          <t>次第②</t>
        </is>
      </c>
      <c r="B68" s="4" t="inlineStr">
        <is>
          <t>当事業所の指針の読み合わせ（15分）</t>
        </is>
      </c>
    </row>
    <row r="69" ht="22" customHeight="1">
      <c r="A69" s="20" t="inlineStr">
        <is>
          <t>次第③</t>
        </is>
      </c>
      <c r="B69" s="4" t="inlineStr">
        <is>
          <t>事例検討「送迎車で走行中に立ち上がる児童A（仮名・小3）への対応。抱えて座らせるのは身体拘束にあたるか、代替手段は何か」（25分）</t>
        </is>
      </c>
    </row>
    <row r="70" ht="22" customHeight="1">
      <c r="A70" s="20" t="inlineStr">
        <is>
          <t>次第④</t>
        </is>
      </c>
      <c r="B70" s="4" t="inlineStr">
        <is>
          <t>身体拘束記録票の記入演習（15分）</t>
        </is>
      </c>
    </row>
    <row r="71" ht="22" customHeight="1">
      <c r="A71" s="4" t="inlineStr">
        <is>
          <t>対象者数／出席者数／出席率</t>
        </is>
      </c>
      <c r="B71" s="20" t="inlineStr">
        <is>
          <t>8名／6名／75.0%</t>
        </is>
      </c>
    </row>
    <row r="72" ht="22" customHeight="1">
      <c r="A72" s="20" t="inlineStr">
        <is>
          <t>欠席者</t>
        </is>
      </c>
      <c r="B72" s="4" t="inlineStr">
        <is>
          <t>職員E（勤務日外）、職員F（他事業所勤務）</t>
        </is>
      </c>
    </row>
    <row r="73" ht="22" customHeight="1">
      <c r="A73" s="20" t="inlineStr">
        <is>
          <t>フォロー</t>
        </is>
      </c>
      <c r="B73" s="4" t="inlineStr">
        <is>
          <t>10月21日に録画視聴＋確認テスト提出で完了（様式5に記載）</t>
        </is>
      </c>
    </row>
    <row r="74" ht="22" customHeight="1">
      <c r="A74" s="20" t="inlineStr">
        <is>
          <t>理解度確認</t>
        </is>
      </c>
      <c r="B74" s="4" t="inlineStr">
        <is>
          <t>5問テスト、全員4問以上正答</t>
        </is>
      </c>
    </row>
    <row r="75" ht="22" customHeight="1">
      <c r="A75" s="20" t="inlineStr">
        <is>
          <t>受講者の気づき</t>
        </is>
      </c>
      <c r="B75" s="4" t="inlineStr">
        <is>
          <t>走行中の立ち上がりは、シートベルト着用の徹底と座席配置の見直しで予防できる</t>
        </is>
      </c>
    </row>
    <row r="76" ht="22" customHeight="1">
      <c r="A76" s="20" t="inlineStr">
        <is>
          <t>次回への申し送り</t>
        </is>
      </c>
      <c r="B76" s="4" t="inlineStr">
        <is>
          <t>送迎マニュアルの改訂を11月の職員会議に提案する</t>
        </is>
      </c>
    </row>
    <row r="77" ht="22" customHeight="1">
      <c r="A77" s="20" t="inlineStr">
        <is>
          <t>記録者／管理者確認</t>
        </is>
      </c>
      <c r="B77" s="20" t="inlineStr">
        <is>
          <t>職員C／職員A</t>
        </is>
      </c>
    </row>
    <row r="78" ht="22" customHeight="1">
      <c r="A78" s="20" t="inlineStr">
        <is>
          <t>保存期限</t>
        </is>
      </c>
      <c r="B78" s="4" t="inlineStr">
        <is>
          <t>令和13年10月14日（実施日＋5年）</t>
        </is>
      </c>
    </row>
    <row r="80">
      <c r="A80" s="5" t="inlineStr">
        <is>
          <t>■ 05_受講明細（記入例：記録No R08-007 の出席者）</t>
        </is>
      </c>
    </row>
    <row r="81" ht="30" customHeight="1">
      <c r="A81" s="19" t="inlineStr">
        <is>
          <t>記録No</t>
        </is>
      </c>
      <c r="B81" s="19" t="inlineStr">
        <is>
          <t>実施日</t>
        </is>
      </c>
      <c r="C81" s="19" t="inlineStr">
        <is>
          <t>職員氏名</t>
        </is>
      </c>
      <c r="D81" s="19" t="inlineStr">
        <is>
          <t>研修テーマ</t>
        </is>
      </c>
      <c r="E81" s="19" t="inlineStr">
        <is>
          <t>受講方法</t>
        </is>
      </c>
      <c r="F81" s="19" t="inlineStr">
        <is>
          <t>理解度確認</t>
        </is>
      </c>
      <c r="G81" s="19" t="inlineStr">
        <is>
          <t>備考</t>
        </is>
      </c>
    </row>
    <row r="82" ht="22" customHeight="1">
      <c r="A82" s="20" t="inlineStr">
        <is>
          <t>R08-007</t>
        </is>
      </c>
      <c r="B82" s="20" t="inlineStr">
        <is>
          <t>2026/10/14</t>
        </is>
      </c>
      <c r="C82" s="20" t="inlineStr">
        <is>
          <t>職員A</t>
        </is>
      </c>
      <c r="D82" s="20" t="inlineStr">
        <is>
          <t>身体拘束適正化</t>
        </is>
      </c>
      <c r="E82" s="20" t="inlineStr">
        <is>
          <t>出席</t>
        </is>
      </c>
      <c r="F82" s="20" t="inlineStr">
        <is>
          <t>5問中5問</t>
        </is>
      </c>
      <c r="G82" s="20" t="inlineStr">
        <is>
          <t>講師</t>
        </is>
      </c>
    </row>
    <row r="83" ht="22" customHeight="1">
      <c r="A83" s="20" t="inlineStr">
        <is>
          <t>R08-007</t>
        </is>
      </c>
      <c r="B83" s="20" t="inlineStr">
        <is>
          <t>2026/10/14</t>
        </is>
      </c>
      <c r="C83" s="20" t="inlineStr">
        <is>
          <t>職員B</t>
        </is>
      </c>
      <c r="D83" s="20" t="inlineStr">
        <is>
          <t>身体拘束適正化</t>
        </is>
      </c>
      <c r="E83" s="20" t="inlineStr">
        <is>
          <t>出席</t>
        </is>
      </c>
      <c r="F83" s="20" t="inlineStr">
        <is>
          <t>5問中5問</t>
        </is>
      </c>
      <c r="G83" s="20" t="inlineStr"/>
    </row>
    <row r="84" ht="22" customHeight="1">
      <c r="A84" s="20" t="inlineStr">
        <is>
          <t>R08-007</t>
        </is>
      </c>
      <c r="B84" s="20" t="inlineStr">
        <is>
          <t>2026/10/14</t>
        </is>
      </c>
      <c r="C84" s="20" t="inlineStr">
        <is>
          <t>職員C</t>
        </is>
      </c>
      <c r="D84" s="20" t="inlineStr">
        <is>
          <t>身体拘束適正化</t>
        </is>
      </c>
      <c r="E84" s="20" t="inlineStr">
        <is>
          <t>出席</t>
        </is>
      </c>
      <c r="F84" s="20" t="inlineStr">
        <is>
          <t>5問中4問</t>
        </is>
      </c>
      <c r="G84" s="20" t="inlineStr">
        <is>
          <t>記録者</t>
        </is>
      </c>
    </row>
    <row r="85" ht="22" customHeight="1">
      <c r="A85" s="20" t="inlineStr">
        <is>
          <t>R08-007</t>
        </is>
      </c>
      <c r="B85" s="20" t="inlineStr">
        <is>
          <t>2026/10/14</t>
        </is>
      </c>
      <c r="C85" s="20" t="inlineStr">
        <is>
          <t>職員D</t>
        </is>
      </c>
      <c r="D85" s="20" t="inlineStr">
        <is>
          <t>身体拘束適正化</t>
        </is>
      </c>
      <c r="E85" s="20" t="inlineStr">
        <is>
          <t>出席</t>
        </is>
      </c>
      <c r="F85" s="20" t="inlineStr">
        <is>
          <t>5問中4問</t>
        </is>
      </c>
      <c r="G85" s="20" t="inlineStr">
        <is>
          <t>6/8に採用時研修受講済（04の研修区分＝採用時・個別）</t>
        </is>
      </c>
    </row>
    <row r="86" ht="22" customHeight="1">
      <c r="A86" s="20" t="inlineStr">
        <is>
          <t>R08-007</t>
        </is>
      </c>
      <c r="B86" s="20" t="inlineStr">
        <is>
          <t>2026/10/14</t>
        </is>
      </c>
      <c r="C86" s="20" t="inlineStr">
        <is>
          <t>職員G</t>
        </is>
      </c>
      <c r="D86" s="20" t="inlineStr">
        <is>
          <t>身体拘束適正化</t>
        </is>
      </c>
      <c r="E86" s="20" t="inlineStr">
        <is>
          <t>出席</t>
        </is>
      </c>
      <c r="F86" s="20" t="inlineStr">
        <is>
          <t>5問中5問</t>
        </is>
      </c>
      <c r="G86" s="20" t="inlineStr"/>
    </row>
    <row r="87" ht="22" customHeight="1">
      <c r="A87" s="20" t="inlineStr">
        <is>
          <t>R08-007</t>
        </is>
      </c>
      <c r="B87" s="20" t="inlineStr">
        <is>
          <t>2026/10/14</t>
        </is>
      </c>
      <c r="C87" s="20" t="inlineStr">
        <is>
          <t>職員H</t>
        </is>
      </c>
      <c r="D87" s="20" t="inlineStr">
        <is>
          <t>身体拘束適正化</t>
        </is>
      </c>
      <c r="E87" s="20" t="inlineStr">
        <is>
          <t>出席</t>
        </is>
      </c>
      <c r="F87" s="20" t="inlineStr">
        <is>
          <t>5問中4問</t>
        </is>
      </c>
      <c r="G87" s="20" t="inlineStr"/>
    </row>
    <row r="88" ht="22" customHeight="1">
      <c r="A88" s="20" t="inlineStr">
        <is>
          <t>R08-007</t>
        </is>
      </c>
      <c r="B88" s="20" t="inlineStr">
        <is>
          <t>2026/10/21</t>
        </is>
      </c>
      <c r="C88" s="20" t="inlineStr">
        <is>
          <t>職員E</t>
        </is>
      </c>
      <c r="D88" s="20" t="inlineStr">
        <is>
          <t>身体拘束適正化</t>
        </is>
      </c>
      <c r="E88" s="20" t="inlineStr">
        <is>
          <t>録画視聴</t>
        </is>
      </c>
      <c r="F88" s="20" t="inlineStr">
        <is>
          <t>5問中5問</t>
        </is>
      </c>
      <c r="G88" s="20" t="inlineStr">
        <is>
          <t>様式5でフォロー完了</t>
        </is>
      </c>
    </row>
    <row r="89" ht="22" customHeight="1">
      <c r="A89" s="20" t="inlineStr">
        <is>
          <t>R08-007</t>
        </is>
      </c>
      <c r="B89" s="20" t="inlineStr">
        <is>
          <t>2026/10/21</t>
        </is>
      </c>
      <c r="C89" s="20" t="inlineStr">
        <is>
          <t>職員F</t>
        </is>
      </c>
      <c r="D89" s="20" t="inlineStr">
        <is>
          <t>身体拘束適正化</t>
        </is>
      </c>
      <c r="E89" s="20" t="inlineStr">
        <is>
          <t>録画視聴</t>
        </is>
      </c>
      <c r="F89" s="20" t="inlineStr">
        <is>
          <t>5問中4問</t>
        </is>
      </c>
      <c r="G89" s="20" t="inlineStr">
        <is>
          <t>様式5でフォロー完了</t>
        </is>
      </c>
    </row>
    <row r="91">
      <c r="A91" s="5" t="inlineStr">
        <is>
          <t>■ 06_個人別受講状況マトリクス（記入例・令和8年12月末時点）</t>
        </is>
      </c>
    </row>
    <row r="92" ht="30" customHeight="1">
      <c r="A92" s="19" t="inlineStr">
        <is>
          <t>No</t>
        </is>
      </c>
      <c r="B92" s="19" t="inlineStr">
        <is>
          <t>氏名</t>
        </is>
      </c>
      <c r="C92" s="19" t="inlineStr">
        <is>
          <t>職種</t>
        </is>
      </c>
      <c r="D92" s="19" t="inlineStr">
        <is>
          <t>雇用区分</t>
        </is>
      </c>
      <c r="E92" s="19" t="inlineStr">
        <is>
          <t>虐待防止</t>
        </is>
      </c>
      <c r="F92" s="19" t="inlineStr">
        <is>
          <t>身体拘束適正化</t>
        </is>
      </c>
      <c r="G92" s="19" t="inlineStr">
        <is>
          <t>感染症(1)</t>
        </is>
      </c>
      <c r="H92" s="19" t="inlineStr">
        <is>
          <t>感染症(2)</t>
        </is>
      </c>
      <c r="I92" s="19" t="inlineStr">
        <is>
          <t>BCP</t>
        </is>
      </c>
      <c r="J92" s="19" t="inlineStr">
        <is>
          <t>安全計画</t>
        </is>
      </c>
      <c r="K92" s="19" t="inlineStr">
        <is>
          <t>ハラスメント</t>
        </is>
      </c>
      <c r="L92" s="19" t="inlineStr">
        <is>
          <t>個人情報</t>
        </is>
      </c>
      <c r="M92" s="19" t="inlineStr">
        <is>
          <t>受講率</t>
        </is>
      </c>
    </row>
    <row r="93" ht="22" customHeight="1">
      <c r="A93" s="20" t="n">
        <v>1</v>
      </c>
      <c r="B93" s="20" t="inlineStr">
        <is>
          <t>職員A</t>
        </is>
      </c>
      <c r="C93" s="20" t="inlineStr">
        <is>
          <t>管理者兼児発管</t>
        </is>
      </c>
      <c r="D93" s="20" t="inlineStr">
        <is>
          <t>常勤</t>
        </is>
      </c>
      <c r="E93" s="20" t="inlineStr">
        <is>
          <t>○</t>
        </is>
      </c>
      <c r="F93" s="20" t="inlineStr">
        <is>
          <t>○</t>
        </is>
      </c>
      <c r="G93" s="20" t="inlineStr">
        <is>
          <t>○</t>
        </is>
      </c>
      <c r="H93" s="20" t="inlineStr">
        <is>
          <t>○</t>
        </is>
      </c>
      <c r="I93" s="20" t="inlineStr">
        <is>
          <t>○</t>
        </is>
      </c>
      <c r="J93" s="20" t="inlineStr">
        <is>
          <t>○</t>
        </is>
      </c>
      <c r="K93" s="20" t="inlineStr">
        <is>
          <t>○</t>
        </is>
      </c>
      <c r="L93" s="20" t="inlineStr">
        <is>
          <t>○</t>
        </is>
      </c>
      <c r="M93" s="20" t="inlineStr">
        <is>
          <t>100.0%</t>
        </is>
      </c>
    </row>
    <row r="94" ht="22" customHeight="1">
      <c r="A94" s="20" t="n">
        <v>2</v>
      </c>
      <c r="B94" s="20" t="inlineStr">
        <is>
          <t>職員B</t>
        </is>
      </c>
      <c r="C94" s="20" t="inlineStr">
        <is>
          <t>児童指導員</t>
        </is>
      </c>
      <c r="D94" s="20" t="inlineStr">
        <is>
          <t>常勤</t>
        </is>
      </c>
      <c r="E94" s="20" t="inlineStr">
        <is>
          <t>○</t>
        </is>
      </c>
      <c r="F94" s="20" t="inlineStr">
        <is>
          <t>○</t>
        </is>
      </c>
      <c r="G94" s="20" t="inlineStr">
        <is>
          <t>○</t>
        </is>
      </c>
      <c r="H94" s="20" t="inlineStr">
        <is>
          <t>○</t>
        </is>
      </c>
      <c r="I94" s="20" t="inlineStr">
        <is>
          <t>○</t>
        </is>
      </c>
      <c r="J94" s="20" t="inlineStr">
        <is>
          <t>○</t>
        </is>
      </c>
      <c r="K94" s="20" t="inlineStr">
        <is>
          <t>○</t>
        </is>
      </c>
      <c r="L94" s="20" t="inlineStr">
        <is>
          <t>○</t>
        </is>
      </c>
      <c r="M94" s="20" t="inlineStr">
        <is>
          <t>100.0%</t>
        </is>
      </c>
    </row>
    <row r="95" ht="22" customHeight="1">
      <c r="A95" s="20" t="n">
        <v>3</v>
      </c>
      <c r="B95" s="20" t="inlineStr">
        <is>
          <t>職員C</t>
        </is>
      </c>
      <c r="C95" s="20" t="inlineStr">
        <is>
          <t>保育士</t>
        </is>
      </c>
      <c r="D95" s="20" t="inlineStr">
        <is>
          <t>常勤</t>
        </is>
      </c>
      <c r="E95" s="20" t="inlineStr">
        <is>
          <t>○</t>
        </is>
      </c>
      <c r="F95" s="20" t="inlineStr">
        <is>
          <t>○</t>
        </is>
      </c>
      <c r="G95" s="20" t="inlineStr">
        <is>
          <t>○</t>
        </is>
      </c>
      <c r="H95" s="20" t="inlineStr">
        <is>
          <t>○</t>
        </is>
      </c>
      <c r="I95" s="20" t="inlineStr">
        <is>
          <t>○</t>
        </is>
      </c>
      <c r="J95" s="20" t="inlineStr">
        <is>
          <t>○</t>
        </is>
      </c>
      <c r="K95" s="20" t="inlineStr">
        <is>
          <t>○</t>
        </is>
      </c>
      <c r="L95" s="20" t="inlineStr">
        <is>
          <t>○</t>
        </is>
      </c>
      <c r="M95" s="20" t="inlineStr">
        <is>
          <t>100.0%</t>
        </is>
      </c>
    </row>
    <row r="96" ht="22" customHeight="1">
      <c r="A96" s="20" t="n">
        <v>4</v>
      </c>
      <c r="B96" s="20" t="inlineStr">
        <is>
          <t>職員D</t>
        </is>
      </c>
      <c r="C96" s="20" t="inlineStr">
        <is>
          <t>児童指導員</t>
        </is>
      </c>
      <c r="D96" s="20" t="inlineStr">
        <is>
          <t>常勤</t>
        </is>
      </c>
      <c r="E96" s="20" t="inlineStr">
        <is>
          <t>○</t>
        </is>
      </c>
      <c r="F96" s="20" t="inlineStr">
        <is>
          <t>○</t>
        </is>
      </c>
      <c r="G96" s="20" t="inlineStr">
        <is>
          <t>○</t>
        </is>
      </c>
      <c r="H96" s="20" t="inlineStr">
        <is>
          <t>○</t>
        </is>
      </c>
      <c r="I96" s="20" t="inlineStr">
        <is>
          <t>○</t>
        </is>
      </c>
      <c r="J96" s="20" t="inlineStr">
        <is>
          <t>○</t>
        </is>
      </c>
      <c r="K96" s="20" t="inlineStr">
        <is>
          <t>○</t>
        </is>
      </c>
      <c r="L96" s="20" t="inlineStr">
        <is>
          <t>○</t>
        </is>
      </c>
      <c r="M96" s="20" t="inlineStr">
        <is>
          <t>100.0%</t>
        </is>
      </c>
    </row>
    <row r="97" ht="22" customHeight="1">
      <c r="A97" s="20" t="n">
        <v>5</v>
      </c>
      <c r="B97" s="20" t="inlineStr">
        <is>
          <t>職員E</t>
        </is>
      </c>
      <c r="C97" s="20" t="inlineStr">
        <is>
          <t>保育士</t>
        </is>
      </c>
      <c r="D97" s="20" t="inlineStr">
        <is>
          <t>非常勤</t>
        </is>
      </c>
      <c r="E97" s="20" t="inlineStr">
        <is>
          <t>○</t>
        </is>
      </c>
      <c r="F97" s="20" t="inlineStr">
        <is>
          <t>○</t>
        </is>
      </c>
      <c r="G97" s="20" t="inlineStr">
        <is>
          <t>○</t>
        </is>
      </c>
      <c r="H97" s="20" t="inlineStr">
        <is>
          <t>○</t>
        </is>
      </c>
      <c r="I97" s="20" t="inlineStr">
        <is>
          <t>○</t>
        </is>
      </c>
      <c r="J97" s="20" t="inlineStr">
        <is>
          <t>○</t>
        </is>
      </c>
      <c r="K97" s="20" t="inlineStr">
        <is>
          <t>○</t>
        </is>
      </c>
      <c r="L97" s="20" t="inlineStr">
        <is>
          <t>○</t>
        </is>
      </c>
      <c r="M97" s="20" t="inlineStr">
        <is>
          <t>100.0%</t>
        </is>
      </c>
    </row>
    <row r="98" ht="22" customHeight="1">
      <c r="A98" s="20" t="n">
        <v>6</v>
      </c>
      <c r="B98" s="20" t="inlineStr">
        <is>
          <t>職員F</t>
        </is>
      </c>
      <c r="C98" s="20" t="inlineStr">
        <is>
          <t>作業療法士</t>
        </is>
      </c>
      <c r="D98" s="20" t="inlineStr">
        <is>
          <t>非常勤</t>
        </is>
      </c>
      <c r="E98" s="20" t="inlineStr">
        <is>
          <t>○</t>
        </is>
      </c>
      <c r="F98" s="20" t="inlineStr">
        <is>
          <t>○</t>
        </is>
      </c>
      <c r="G98" s="20" t="inlineStr">
        <is>
          <t>○</t>
        </is>
      </c>
      <c r="H98" s="20" t="inlineStr">
        <is>
          <t>○</t>
        </is>
      </c>
      <c r="I98" s="20" t="inlineStr">
        <is>
          <t>○</t>
        </is>
      </c>
      <c r="J98" s="20" t="inlineStr">
        <is>
          <t>○</t>
        </is>
      </c>
      <c r="K98" s="20" t="inlineStr">
        <is>
          <t>●</t>
        </is>
      </c>
      <c r="L98" s="20" t="inlineStr">
        <is>
          <t>○</t>
        </is>
      </c>
      <c r="M98" s="20" t="inlineStr">
        <is>
          <t>87.5%</t>
        </is>
      </c>
    </row>
    <row r="99" ht="22" customHeight="1">
      <c r="A99" s="20" t="n">
        <v>7</v>
      </c>
      <c r="B99" s="20" t="inlineStr">
        <is>
          <t>職員G</t>
        </is>
      </c>
      <c r="C99" s="20" t="inlineStr">
        <is>
          <t>支援員兼送迎担当</t>
        </is>
      </c>
      <c r="D99" s="20" t="inlineStr">
        <is>
          <t>非常勤</t>
        </is>
      </c>
      <c r="E99" s="20" t="inlineStr">
        <is>
          <t>○</t>
        </is>
      </c>
      <c r="F99" s="20" t="inlineStr">
        <is>
          <t>○</t>
        </is>
      </c>
      <c r="G99" s="20" t="inlineStr">
        <is>
          <t>○</t>
        </is>
      </c>
      <c r="H99" s="20" t="inlineStr">
        <is>
          <t>○</t>
        </is>
      </c>
      <c r="I99" s="20" t="inlineStr">
        <is>
          <t>○</t>
        </is>
      </c>
      <c r="J99" s="20" t="inlineStr">
        <is>
          <t>○</t>
        </is>
      </c>
      <c r="K99" s="20" t="inlineStr">
        <is>
          <t>○</t>
        </is>
      </c>
      <c r="L99" s="20" t="inlineStr">
        <is>
          <t>○</t>
        </is>
      </c>
      <c r="M99" s="20" t="inlineStr">
        <is>
          <t>100.0%</t>
        </is>
      </c>
    </row>
    <row r="100" ht="22" customHeight="1">
      <c r="A100" s="20" t="n">
        <v>8</v>
      </c>
      <c r="B100" s="20" t="inlineStr">
        <is>
          <t>職員H</t>
        </is>
      </c>
      <c r="C100" s="20" t="inlineStr">
        <is>
          <t>事務</t>
        </is>
      </c>
      <c r="D100" s="20" t="inlineStr">
        <is>
          <t>非常勤</t>
        </is>
      </c>
      <c r="E100" s="20" t="inlineStr">
        <is>
          <t>○</t>
        </is>
      </c>
      <c r="F100" s="20" t="inlineStr">
        <is>
          <t>○</t>
        </is>
      </c>
      <c r="G100" s="20" t="inlineStr">
        <is>
          <t>○</t>
        </is>
      </c>
      <c r="H100" s="20" t="inlineStr">
        <is>
          <t>○</t>
        </is>
      </c>
      <c r="I100" s="20" t="inlineStr">
        <is>
          <t>○</t>
        </is>
      </c>
      <c r="J100" s="20" t="inlineStr">
        <is>
          <t>○</t>
        </is>
      </c>
      <c r="K100" s="20" t="inlineStr">
        <is>
          <t>○</t>
        </is>
      </c>
      <c r="L100" s="20" t="inlineStr">
        <is>
          <t>○</t>
        </is>
      </c>
      <c r="M100" s="20" t="inlineStr">
        <is>
          <t>100.0%</t>
        </is>
      </c>
    </row>
    <row r="101" ht="22" customHeight="1">
      <c r="A101" s="20" t="inlineStr"/>
      <c r="B101" s="20" t="inlineStr">
        <is>
          <t>テーマ別受講率</t>
        </is>
      </c>
      <c r="C101" s="20" t="inlineStr"/>
      <c r="D101" s="20" t="inlineStr"/>
      <c r="E101" s="20" t="inlineStr">
        <is>
          <t>100.0%</t>
        </is>
      </c>
      <c r="F101" s="20" t="inlineStr">
        <is>
          <t>100.0%</t>
        </is>
      </c>
      <c r="G101" s="20" t="inlineStr">
        <is>
          <t>100.0%</t>
        </is>
      </c>
      <c r="H101" s="20" t="inlineStr">
        <is>
          <t>100.0%</t>
        </is>
      </c>
      <c r="I101" s="20" t="inlineStr">
        <is>
          <t>100.0%</t>
        </is>
      </c>
      <c r="J101" s="20" t="inlineStr">
        <is>
          <t>100.0%</t>
        </is>
      </c>
      <c r="K101" s="20" t="inlineStr">
        <is>
          <t>87.5%</t>
        </is>
      </c>
      <c r="L101" s="20" t="inlineStr">
        <is>
          <t>100.0%</t>
        </is>
      </c>
      <c r="M101" s="20" t="inlineStr">
        <is>
          <t>98.4%</t>
        </is>
      </c>
    </row>
    <row r="103">
      <c r="A103" s="5" t="inlineStr">
        <is>
          <t>■ 07_委員会開催記録（記入例：虐待防止委員会 第1回）</t>
        </is>
      </c>
    </row>
    <row r="104" ht="30" customHeight="1">
      <c r="A104" s="19" t="inlineStr">
        <is>
          <t>項目</t>
        </is>
      </c>
      <c r="B104" s="19" t="inlineStr">
        <is>
          <t>記入内容</t>
        </is>
      </c>
    </row>
    <row r="105" ht="22" customHeight="1">
      <c r="A105" s="20" t="inlineStr">
        <is>
          <t>開催日時</t>
        </is>
      </c>
      <c r="B105" s="4" t="inlineStr">
        <is>
          <t>令和8年5月20日（水）17:30〜18:30</t>
        </is>
      </c>
    </row>
    <row r="106" ht="22" customHeight="1">
      <c r="A106" s="20" t="inlineStr">
        <is>
          <t>委員会名</t>
        </is>
      </c>
      <c r="B106" s="20" t="inlineStr">
        <is>
          <t>虐待防止委員会</t>
        </is>
      </c>
    </row>
    <row r="107" ht="22" customHeight="1">
      <c r="A107" s="20" t="inlineStr">
        <is>
          <t>開催形態</t>
        </is>
      </c>
      <c r="B107" s="4" t="inlineStr">
        <is>
          <t>対面（外部委員1名はテレビ電話装置等で参加）</t>
        </is>
      </c>
    </row>
    <row r="108" ht="22" customHeight="1">
      <c r="A108" s="20" t="inlineStr">
        <is>
          <t>開催単位</t>
        </is>
      </c>
      <c r="B108" s="20" t="inlineStr">
        <is>
          <t>事業所単位</t>
        </is>
      </c>
    </row>
    <row r="109" ht="22" customHeight="1">
      <c r="A109" s="20" t="inlineStr">
        <is>
          <t>出席者</t>
        </is>
      </c>
      <c r="B109" s="4" t="inlineStr">
        <is>
          <t>職員A（委員長・虐待防止担当者）、職員B、職員C、外部委員（保護者会代表・外部の第三者）</t>
        </is>
      </c>
    </row>
    <row r="110" ht="22" customHeight="1">
      <c r="A110" s="20" t="inlineStr">
        <is>
          <t>欠席者</t>
        </is>
      </c>
      <c r="B110" s="20" t="inlineStr">
        <is>
          <t>なし</t>
        </is>
      </c>
    </row>
    <row r="111" ht="22" customHeight="1">
      <c r="A111" s="20" t="inlineStr">
        <is>
          <t>議題①</t>
        </is>
      </c>
      <c r="B111" s="4" t="inlineStr">
        <is>
          <t>令和7年度の虐待・不適切な対応の報告集計（虐待該当0件、職員からの自己申告による不適切な言動の申告2件）</t>
        </is>
      </c>
    </row>
    <row r="112" ht="22" customHeight="1">
      <c r="A112" s="20" t="inlineStr">
        <is>
          <t>議題②</t>
        </is>
      </c>
      <c r="B112" s="4" t="inlineStr">
        <is>
          <t>労働環境・条件チェック様式の集計結果（「大きな声で制止してしまうことがある」に4名が該当）</t>
        </is>
      </c>
    </row>
    <row r="113" ht="22" customHeight="1">
      <c r="A113" s="20" t="inlineStr">
        <is>
          <t>議題③</t>
        </is>
      </c>
      <c r="B113" s="4" t="inlineStr">
        <is>
          <t>令和8年度 虐待防止研修プログラムの承認</t>
        </is>
      </c>
    </row>
    <row r="114" ht="22" customHeight="1">
      <c r="A114" s="20" t="inlineStr">
        <is>
          <t>議題④</t>
        </is>
      </c>
      <c r="B114" s="4" t="inlineStr">
        <is>
          <t>前年度の再発防止策の効果検証</t>
        </is>
      </c>
    </row>
    <row r="115" ht="22" customHeight="1">
      <c r="A115" s="20" t="inlineStr">
        <is>
          <t>決定事項(1)</t>
        </is>
      </c>
      <c r="B115" s="4" t="inlineStr">
        <is>
          <t>5月・1月の年2回、虐待防止研修を実施し、10月の身体拘束研修と内容を接続する</t>
        </is>
      </c>
    </row>
    <row r="116" ht="22" customHeight="1">
      <c r="A116" s="20" t="inlineStr">
        <is>
          <t>決定事項(2)</t>
        </is>
      </c>
      <c r="B116" s="4" t="inlineStr">
        <is>
          <t>声かけの言い換え表を作成し、支援室に掲示する（担当：職員B、期限6月末）</t>
        </is>
      </c>
    </row>
    <row r="117" ht="22" customHeight="1">
      <c r="A117" s="20" t="inlineStr">
        <is>
          <t>決定事項(3)</t>
        </is>
      </c>
      <c r="B117" s="4" t="inlineStr">
        <is>
          <t>不適切な言動の自己申告様式を毎月回収する運用に変更する</t>
        </is>
      </c>
    </row>
    <row r="118" ht="22" customHeight="1">
      <c r="A118" s="20" t="inlineStr">
        <is>
          <t>従業者への周知</t>
        </is>
      </c>
      <c r="B118" s="4" t="inlineStr">
        <is>
          <t>5月25日の朝礼で共有し、議事録を回覧、全職員が確認印を押印</t>
        </is>
      </c>
    </row>
    <row r="119" ht="22" customHeight="1">
      <c r="A119" s="20" t="inlineStr">
        <is>
          <t>議事録作成者／委員長確認</t>
        </is>
      </c>
      <c r="B119" s="20" t="inlineStr">
        <is>
          <t>職員C／職員A</t>
        </is>
      </c>
    </row>
    <row r="120" ht="22" customHeight="1">
      <c r="A120" s="20" t="inlineStr">
        <is>
          <t>保存期限</t>
        </is>
      </c>
      <c r="B120" s="4" t="inlineStr">
        <is>
          <t>令和13年5月20日（開催日＋5年）</t>
        </is>
      </c>
    </row>
    <row r="122">
      <c r="A122" s="5" t="inlineStr">
        <is>
          <t>■ 08_減算リスク判定（記入例・令和8年12月末時点）</t>
        </is>
      </c>
    </row>
    <row r="123" ht="30" customHeight="1">
      <c r="A123" s="19" t="inlineStr">
        <is>
          <t>減算名</t>
        </is>
      </c>
      <c r="B123" s="19" t="inlineStr">
        <is>
          <t>要件の判定</t>
        </is>
      </c>
      <c r="C123" s="19" t="inlineStr">
        <is>
          <t>減算該当</t>
        </is>
      </c>
      <c r="D123" s="19" t="inlineStr">
        <is>
          <t>備考</t>
        </is>
      </c>
    </row>
    <row r="124" ht="22" customHeight="1">
      <c r="A124" s="20" t="inlineStr">
        <is>
          <t>虐待防止措置未実施減算</t>
        </is>
      </c>
      <c r="B124" s="4" t="inlineStr">
        <is>
          <t>委員会 OK（R8.5.20）／研修 OK（R8.5.13）／担当者 OK（職員A）</t>
        </is>
      </c>
      <c r="C124" s="20" t="inlineStr">
        <is>
          <t>非該当</t>
        </is>
      </c>
      <c r="D124" s="20" t="inlineStr">
        <is>
          <t>3要件すべてOKで非該当</t>
        </is>
      </c>
    </row>
    <row r="125" ht="22" customHeight="1">
      <c r="A125" s="20" t="inlineStr">
        <is>
          <t>身体拘束廃止未実施減算</t>
        </is>
      </c>
      <c r="B125" s="4" t="inlineStr">
        <is>
          <t>記録様式 OK／委員会 OK（R8.10.14）／指針 OK（R8.4改訂）／研修 OK（R8.10.14）</t>
        </is>
      </c>
      <c r="C125" s="20" t="inlineStr">
        <is>
          <t>非該当</t>
        </is>
      </c>
      <c r="D125" s="20" t="inlineStr"/>
    </row>
    <row r="126" ht="22" customHeight="1">
      <c r="A126" s="20" t="inlineStr">
        <is>
          <t>業務継続計画未策定減算</t>
        </is>
      </c>
      <c r="B126" s="4" t="inlineStr">
        <is>
          <t>策定日 令和6年3月29日（最終改訂 令和8年4月1日）</t>
        </is>
      </c>
      <c r="C126" s="20" t="inlineStr">
        <is>
          <t>非該当</t>
        </is>
      </c>
      <c r="D126" s="4" t="inlineStr">
        <is>
          <t>研修・訓練も年各1回以上実施済</t>
        </is>
      </c>
    </row>
    <row r="127" ht="22" customHeight="1">
      <c r="A127" s="20" t="inlineStr">
        <is>
          <t>情報公表未報告減算</t>
        </is>
      </c>
      <c r="B127" s="4" t="inlineStr">
        <is>
          <t>直近報告日 令和8年4月20日</t>
        </is>
      </c>
      <c r="C127" s="20" t="inlineStr">
        <is>
          <t>非該当</t>
        </is>
      </c>
      <c r="D127" s="20" t="inlineStr">
        <is>
          <t>12か月以内</t>
        </is>
      </c>
    </row>
    <row r="129" ht="30" customHeight="1">
      <c r="A129" s="19" t="inlineStr">
        <is>
          <t>試算項目</t>
        </is>
      </c>
      <c r="B129" s="19" t="inlineStr">
        <is>
          <t>金額・値</t>
        </is>
      </c>
    </row>
    <row r="130" ht="22" customHeight="1">
      <c r="A130" s="4" t="inlineStr">
        <is>
          <t>通常月額（20,000単位×11.20円）</t>
        </is>
      </c>
      <c r="B130" s="20" t="inlineStr">
        <is>
          <t>224,000円</t>
        </is>
      </c>
    </row>
    <row r="131" ht="22" customHeight="1">
      <c r="A131" s="4" t="inlineStr">
        <is>
          <t>虐待防止措置未実施のみ該当した場合（×0.99）</t>
        </is>
      </c>
      <c r="B131" s="4" t="inlineStr">
        <is>
          <t>221,760円（月▲2,240円）</t>
        </is>
      </c>
    </row>
    <row r="132" ht="22" customHeight="1">
      <c r="A132" s="4" t="inlineStr">
        <is>
          <t>虐待＋身体拘束＋BCPの3つ該当（×0.99³）</t>
        </is>
      </c>
      <c r="B132" s="4" t="inlineStr">
        <is>
          <t>217,347円（月▲6,653円）</t>
        </is>
      </c>
    </row>
    <row r="133" ht="22" customHeight="1">
      <c r="A133" s="4" t="inlineStr">
        <is>
          <t>上に情報公表未報告が加わる（×0.99³×0.95）</t>
        </is>
      </c>
      <c r="B133" s="4" t="inlineStr">
        <is>
          <t>206,483円（月▲17,517円）</t>
        </is>
      </c>
    </row>
    <row r="134" ht="22" customHeight="1">
      <c r="A134" s="4" t="inlineStr">
        <is>
          <t>改善確認まで4か月とした場合の年間影響額（3つ該当）</t>
        </is>
      </c>
      <c r="B134" s="20" t="inlineStr">
        <is>
          <t>▲26,612円</t>
        </is>
      </c>
    </row>
    <row r="135" ht="22" customHeight="1">
      <c r="A135" s="20" t="inlineStr">
        <is>
          <t>同（情報公表込み）</t>
        </is>
      </c>
      <c r="B135" s="20" t="inlineStr">
        <is>
          <t>▲70,068円</t>
        </is>
      </c>
    </row>
    <row r="137">
      <c r="A137" s="5" t="inlineStr">
        <is>
          <t>■ 10_出典・改定履歴（記入例）</t>
        </is>
      </c>
    </row>
    <row r="138" ht="30" customHeight="1">
      <c r="A138" s="19" t="inlineStr">
        <is>
          <t>版数</t>
        </is>
      </c>
      <c r="B138" s="19" t="inlineStr">
        <is>
          <t>改定日</t>
        </is>
      </c>
      <c r="C138" s="19" t="inlineStr">
        <is>
          <t>改定内容</t>
        </is>
      </c>
      <c r="D138" s="19" t="inlineStr">
        <is>
          <t>根拠となった告示・通知番号</t>
        </is>
      </c>
      <c r="E138" s="19" t="inlineStr">
        <is>
          <t>確認者</t>
        </is>
      </c>
    </row>
    <row r="139" ht="22" customHeight="1">
      <c r="A139" s="20" t="inlineStr">
        <is>
          <t>初版</t>
        </is>
      </c>
      <c r="B139" s="20" t="inlineStr">
        <is>
          <t>2026/8/14</t>
        </is>
      </c>
      <c r="C139" s="20" t="inlineStr">
        <is>
          <t>初版作成</t>
        </is>
      </c>
      <c r="D139" s="4" t="inlineStr">
        <is>
          <t>令和8年度報酬改定（令和8年3月31日こども家庭庁告示第5号）および最終改正 令和8年3月31日こ支障第88号までを反映</t>
        </is>
      </c>
      <c r="E139" s="20" t="inlineStr">
        <is>
          <t>職員A</t>
        </is>
      </c>
    </row>
  </sheetData>
  <sheetProtection selectLockedCells="0" selectUnlockedCells="0" sheet="1" objects="0" insertRows="1" insertHyperlinks="1" autoFilter="1" scenarios="0" formatColumns="1" deleteColumns="1" insertColumns="1" pivotTables="1" deleteRows="1" formatCells="1" formatRows="1" sort="1"/>
  <mergeCells count="3">
    <mergeCell ref="A5:U5"/>
    <mergeCell ref="A33:U33"/>
    <mergeCell ref="A2:U2"/>
  </mergeCells>
  <pageMargins left="0.3" right="0.3" top="0.4" bottom="0.4" header="0.5" footer="0.5"/>
  <pageSetup orientation="landscape" paperSize="9" fitToHeight="0" fitToWidth="1"/>
  <headerFooter>
    <oddHeader/>
    <oddFooter>&amp;L&amp;8 法定研修 年間計画表+受講記録簿（令和8年度版） / 最終確認日 2026年8月14日&amp;R&amp;P / &amp;N</oddFooter>
    <evenHeader/>
    <evenFooter/>
    <firstHeader/>
    <firstFooter/>
  </headerFooter>
</worksheet>
</file>

<file path=xl/worksheets/sheet11.xml><?xml version="1.0" encoding="utf-8"?>
<worksheet xmlns="http://schemas.openxmlformats.org/spreadsheetml/2006/main">
  <sheetPr>
    <outlinePr summaryBelow="1" summaryRight="1"/>
    <pageSetUpPr fitToPage="1"/>
  </sheetPr>
  <dimension ref="A1:I32"/>
  <sheetViews>
    <sheetView workbookViewId="0">
      <selection activeCell="A1" sqref="A1"/>
    </sheetView>
  </sheetViews>
  <sheetFormatPr baseColWidth="8" defaultRowHeight="15"/>
  <cols>
    <col width="4" customWidth="1" min="1" max="1"/>
    <col width="46" customWidth="1" min="2" max="2"/>
    <col width="30" customWidth="1" min="3" max="3"/>
    <col width="46" customWidth="1" min="4" max="4"/>
    <col width="11" customWidth="1" min="5" max="5"/>
    <col width="13" customWidth="1" min="6" max="6"/>
    <col width="11" customWidth="1" min="7" max="7"/>
    <col width="12" customWidth="1" min="8" max="8"/>
    <col width="24" customWidth="1" min="9" max="9"/>
  </cols>
  <sheetData>
    <row r="1" ht="22" customHeight="1">
      <c r="A1" s="1" t="inlineStr">
        <is>
          <t>10_出典・改定履歴</t>
        </is>
      </c>
    </row>
    <row r="2" ht="14" customHeight="1">
      <c r="A2" s="2" t="inlineStr">
        <is>
          <t>確認日を入れると次回確認予定日（＋6か月）が自動で出る。6か月を過ぎると00シートの表紙に警告が出る。</t>
        </is>
      </c>
    </row>
    <row r="3" ht="30" customHeight="1">
      <c r="A3" s="19" t="inlineStr">
        <is>
          <t>No</t>
        </is>
      </c>
      <c r="B3" s="19" t="inlineStr">
        <is>
          <t>出典名</t>
        </is>
      </c>
      <c r="C3" s="19" t="inlineStr">
        <is>
          <t>告示・通知番号</t>
        </is>
      </c>
      <c r="D3" s="19" t="inlineStr">
        <is>
          <t>URL</t>
        </is>
      </c>
      <c r="E3" s="19" t="inlineStr">
        <is>
          <t>確認日</t>
        </is>
      </c>
      <c r="F3" s="19" t="inlineStr">
        <is>
          <t>次回確認予定日</t>
        </is>
      </c>
      <c r="G3" s="19" t="inlineStr">
        <is>
          <t>判定</t>
        </is>
      </c>
      <c r="H3" s="19" t="inlineStr">
        <is>
          <t>確認者</t>
        </is>
      </c>
      <c r="I3" s="19" t="inlineStr">
        <is>
          <t>備考</t>
        </is>
      </c>
    </row>
    <row r="4" ht="30" customHeight="1">
      <c r="A4" s="20" t="n">
        <v>1</v>
      </c>
      <c r="B4" s="4" t="inlineStr">
        <is>
          <t>児童福祉法に基づく指定通所支援の事業等の人員、設備及び運営に関する基準</t>
        </is>
      </c>
      <c r="C4" s="4" t="inlineStr">
        <is>
          <t>平成24年2月3日厚生労働省令第15号</t>
        </is>
      </c>
      <c r="D4" s="37" t="inlineStr">
        <is>
          <t>https://laws.e-gov.go.jp/law/424M60000100015</t>
        </is>
      </c>
      <c r="E4" s="8" t="n">
        <v>46248</v>
      </c>
      <c r="F4" s="22">
        <f>IF($E4="","",EDATE($E4,6))</f>
        <v/>
      </c>
      <c r="G4" s="20">
        <f>IF($F4="","",IF(TODAY()&gt;$F4,"要再確認","確認期限内"))</f>
        <v/>
      </c>
      <c r="H4" s="6" t="n"/>
      <c r="I4" s="4" t="inlineStr">
        <is>
          <t>第38条・第38条の2・第40条・第40条の2・第40条の3・第41条・第44条・第45条・第47条・第54条、第71条（放デイへの準用）</t>
        </is>
      </c>
    </row>
    <row r="5" ht="30" customHeight="1">
      <c r="A5" s="20" t="n">
        <v>2</v>
      </c>
      <c r="B5" s="4" t="inlineStr">
        <is>
          <t>児童福祉法に基づく指定通所支援及び基準該当通所支援に要する費用の額の算定に関する基準</t>
        </is>
      </c>
      <c r="C5" s="4" t="inlineStr">
        <is>
          <t>平成24年3月14日厚生労働省告示第122号</t>
        </is>
      </c>
      <c r="D5" s="37" t="inlineStr"/>
      <c r="E5" s="8" t="n">
        <v>46248</v>
      </c>
      <c r="F5" s="22">
        <f>IF($E5="","",EDATE($E5,6))</f>
        <v/>
      </c>
      <c r="G5" s="20">
        <f>IF($F5="","",IF(TODAY()&gt;$F5,"要再確認","確認期限内"))</f>
        <v/>
      </c>
      <c r="H5" s="6" t="n"/>
      <c r="I5" s="4" t="inlineStr">
        <is>
          <t>別表 児童発達支援給付費 注3(3)(4)・注5・注5の2・注6・注6の2／放課後等デイサービス給付費 注4(3)(4)・注6・注6の2・注6の3・注6の4</t>
        </is>
      </c>
    </row>
    <row r="6" ht="30" customHeight="1">
      <c r="A6" s="20" t="n">
        <v>3</v>
      </c>
      <c r="B6" s="4" t="inlineStr">
        <is>
          <t>同基準等の制定に伴う実施上の留意事項について（留意事項通知）</t>
        </is>
      </c>
      <c r="C6" s="4" t="inlineStr">
        <is>
          <t>平成24年3月30日障発0330第16号（最終改正 令和8年3月31日こ支障第88号）</t>
        </is>
      </c>
      <c r="D6" s="37" t="inlineStr">
        <is>
          <t>https://www.cfa.go.jp/assets/contents/node/basic_page/field_ref_resources/2c5e1bb4-ee80-462b-992f-06f0d8c9b774/555544a2/20260402_policies_shougaijishien_shisaku_r8hoshukaitei_18.pdf</t>
        </is>
      </c>
      <c r="E6" s="8" t="n">
        <v>46248</v>
      </c>
      <c r="F6" s="22">
        <f>IF($E6="","",EDATE($E6,6))</f>
        <v/>
      </c>
      <c r="G6" s="20">
        <f>IF($F6="","",IF(TODAY()&gt;$F6,"要再確認","確認期限内"))</f>
        <v/>
      </c>
      <c r="H6" s="6" t="n"/>
      <c r="I6" s="4" t="inlineStr">
        <is>
          <t>減算の判定基準・起算月・複数該当時の乗算・委員会の一体開催</t>
        </is>
      </c>
    </row>
    <row r="7" ht="30" customHeight="1">
      <c r="A7" s="20" t="n">
        <v>4</v>
      </c>
      <c r="B7" s="4" t="inlineStr">
        <is>
          <t>指定通所支援の事業等の人員、設備及び運営に関する基準について（解釈通知）</t>
        </is>
      </c>
      <c r="C7" s="4" t="inlineStr">
        <is>
          <t>平成24年3月30日障発0330第12号（令和6年度改正 新旧対照表・別紙2）</t>
        </is>
      </c>
      <c r="D7" s="37" t="inlineStr">
        <is>
          <t>https://www.cfa.go.jp/assets/contents/node/basic_page/field_ref_resources/253aba4f-3ce0-4aa1-a777-3d42440f1ca2/0ff3d1f9/20240412_policies_shougaijishien_shisaku_hoshukaitei_53.pdf</t>
        </is>
      </c>
      <c r="E7" s="8" t="n">
        <v>46248</v>
      </c>
      <c r="F7" s="22">
        <f>IF($E7="","",EDATE($E7,6))</f>
        <v/>
      </c>
      <c r="G7" s="20">
        <f>IF($F7="","",IF(TODAY()&gt;$F7,"要再確認","確認期限内"))</f>
        <v/>
      </c>
      <c r="H7" s="6" t="n"/>
      <c r="I7" s="4" t="inlineStr">
        <is>
          <t>第三の一の(27)(28)(30の2)(30の3)(31)(34)(35)。研修の回数・新規採用時研修・指針の記載事項</t>
        </is>
      </c>
    </row>
    <row r="8" ht="30" customHeight="1">
      <c r="A8" s="20" t="n">
        <v>5</v>
      </c>
      <c r="B8" s="4" t="inlineStr">
        <is>
          <t>障害児支援における安全管理について／別紙1 障害児支援の安全管理に関するガイドライン</t>
        </is>
      </c>
      <c r="C8" s="4" t="inlineStr">
        <is>
          <t>令和6年7月4日こ支障第169号（こども家庭庁支援局長通知）</t>
        </is>
      </c>
      <c r="D8" s="37" t="inlineStr">
        <is>
          <t>https://www.cfa.go.jp/assets/contents/node/basic_page/field_ref_resources/7692b729-5944-45ee-bbd8-f0283126b7db/25b66fba/20241101_policies_shougaijishien_shisaku_14.pdf</t>
        </is>
      </c>
      <c r="E8" s="8" t="n">
        <v>46248</v>
      </c>
      <c r="F8" s="22">
        <f>IF($E8="","",EDATE($E8,6))</f>
        <v/>
      </c>
      <c r="G8" s="20">
        <f>IF($F8="","",IF(TODAY()&gt;$F8,"要再確認","確認期限内"))</f>
        <v/>
      </c>
      <c r="H8" s="6" t="n"/>
      <c r="I8" s="4" t="inlineStr">
        <is>
          <t>安全計画・送迎の安全確保・実践的な訓練</t>
        </is>
      </c>
    </row>
    <row r="9" ht="30" customHeight="1">
      <c r="A9" s="20" t="n">
        <v>6</v>
      </c>
      <c r="B9" s="4" t="inlineStr">
        <is>
          <t>令和8年度障害福祉サービス等報酬改定について（こども家庭庁）</t>
        </is>
      </c>
      <c r="C9" s="4" t="inlineStr">
        <is>
          <t>―</t>
        </is>
      </c>
      <c r="D9" s="37" t="inlineStr">
        <is>
          <t>https://www.cfa.go.jp/policies/shougaijishien/shisaku/r8hoshukaitei</t>
        </is>
      </c>
      <c r="E9" s="8" t="n">
        <v>46248</v>
      </c>
      <c r="F9" s="22">
        <f>IF($E9="","",EDATE($E9,6))</f>
        <v/>
      </c>
      <c r="G9" s="20">
        <f>IF($F9="","",IF(TODAY()&gt;$F9,"要再確認","確認期限内"))</f>
        <v/>
      </c>
      <c r="H9" s="6" t="n"/>
      <c r="I9" s="4" t="inlineStr">
        <is>
          <t>改定資料の一覧</t>
        </is>
      </c>
    </row>
    <row r="10" ht="30" customHeight="1">
      <c r="A10" s="20" t="n">
        <v>7</v>
      </c>
      <c r="B10" s="4" t="inlineStr">
        <is>
          <t>令和6年度障害福祉サービス等報酬改定について（こども家庭庁）</t>
        </is>
      </c>
      <c r="C10" s="4" t="inlineStr">
        <is>
          <t>―</t>
        </is>
      </c>
      <c r="D10" s="37" t="inlineStr">
        <is>
          <t>https://www.cfa.go.jp/policies/shougaijishien/shisaku/hoshukaitei</t>
        </is>
      </c>
      <c r="E10" s="8" t="n">
        <v>46248</v>
      </c>
      <c r="F10" s="22">
        <f>IF($E10="","",EDATE($E10,6))</f>
        <v/>
      </c>
      <c r="G10" s="20">
        <f>IF($F10="","",IF(TODAY()&gt;$F10,"要再確認","確認期限内"))</f>
        <v/>
      </c>
      <c r="H10" s="6" t="n"/>
      <c r="I10" s="4" t="inlineStr">
        <is>
          <t>委員会開催の必須化・記録の5年保存の根拠資料</t>
        </is>
      </c>
    </row>
    <row r="11" ht="30" customHeight="1">
      <c r="A11" s="20" t="n">
        <v>8</v>
      </c>
      <c r="B11" s="4" t="inlineStr">
        <is>
          <t>消防法施行規則</t>
        </is>
      </c>
      <c r="C11" s="4" t="inlineStr">
        <is>
          <t>昭和36年自治省令第6号</t>
        </is>
      </c>
      <c r="D11" s="37" t="inlineStr">
        <is>
          <t>https://laws.e-gov.go.jp/law/336M50000008006</t>
        </is>
      </c>
      <c r="E11" s="8" t="n">
        <v>46248</v>
      </c>
      <c r="F11" s="22">
        <f>IF($E11="","",EDATE($E11,6))</f>
        <v/>
      </c>
      <c r="G11" s="20">
        <f>IF($F11="","",IF(TODAY()&gt;$F11,"要再確認","確認期限内"))</f>
        <v/>
      </c>
      <c r="H11" s="6" t="n"/>
      <c r="I11" s="4" t="inlineStr">
        <is>
          <t>第3条第10項（消火・避難訓練 年2回以上）・第11項（消防機関への事前通報）</t>
        </is>
      </c>
    </row>
    <row r="12" ht="30" customHeight="1">
      <c r="A12" s="20" t="n">
        <v>9</v>
      </c>
      <c r="B12" s="4" t="inlineStr">
        <is>
          <t>個人情報の保護に関する法律</t>
        </is>
      </c>
      <c r="C12" s="4" t="inlineStr">
        <is>
          <t>平成15年法律第57号</t>
        </is>
      </c>
      <c r="D12" s="37" t="inlineStr">
        <is>
          <t>https://laws.e-gov.go.jp/law/415AC0000000057</t>
        </is>
      </c>
      <c r="E12" s="8" t="n">
        <v>46248</v>
      </c>
      <c r="F12" s="22">
        <f>IF($E12="","",EDATE($E12,6))</f>
        <v/>
      </c>
      <c r="G12" s="20">
        <f>IF($F12="","",IF(TODAY()&gt;$F12,"要再確認","確認期限内"))</f>
        <v/>
      </c>
      <c r="H12" s="6" t="n"/>
      <c r="I12" s="4" t="inlineStr">
        <is>
          <t>第23条（安全管理措置）・第24条（従業者の監督）</t>
        </is>
      </c>
    </row>
    <row r="13" ht="30" customHeight="1">
      <c r="A13" s="20" t="n">
        <v>10</v>
      </c>
      <c r="B13" s="4" t="inlineStr">
        <is>
          <t>セクシュアルハラスメント指針／パワーハラスメント指針</t>
        </is>
      </c>
      <c r="C13" s="4" t="inlineStr">
        <is>
          <t>平成18年厚生労働省告示第615号／令和2年厚生労働省告示第5号</t>
        </is>
      </c>
      <c r="D13" s="37" t="inlineStr"/>
      <c r="E13" s="8" t="n">
        <v>46248</v>
      </c>
      <c r="F13" s="22">
        <f>IF($E13="","",EDATE($E13,6))</f>
        <v/>
      </c>
      <c r="G13" s="20">
        <f>IF($F13="","",IF(TODAY()&gt;$F13,"要再確認","確認期限内"))</f>
        <v/>
      </c>
      <c r="H13" s="6" t="n"/>
      <c r="I13" s="4" t="inlineStr">
        <is>
          <t>指定通所基準第38条第4項の措置義務の具体的内容</t>
        </is>
      </c>
    </row>
    <row r="14" ht="30" customHeight="1">
      <c r="A14" s="20" t="n">
        <v>11</v>
      </c>
      <c r="B14" s="4" t="inlineStr">
        <is>
          <t>指定通所支援等に要する費用の額の算定に関する基準等の一部を改正する告示</t>
        </is>
      </c>
      <c r="C14" s="4" t="inlineStr">
        <is>
          <t>令和8年3月31日こども家庭庁告示第5号</t>
        </is>
      </c>
      <c r="D14" s="37" t="inlineStr"/>
      <c r="E14" s="8" t="n">
        <v>46248</v>
      </c>
      <c r="F14" s="22">
        <f>IF($E14="","",EDATE($E14,6))</f>
        <v/>
      </c>
      <c r="G14" s="20">
        <f>IF($F14="","",IF(TODAY()&gt;$F14,"要再確認","確認期限内"))</f>
        <v/>
      </c>
      <c r="H14" s="6" t="n"/>
      <c r="I14" s="4" t="inlineStr">
        <is>
          <t>令和8年度報酬改定</t>
        </is>
      </c>
    </row>
    <row r="16">
      <c r="A16" s="5" t="inlineStr">
        <is>
          <t>改定履歴</t>
        </is>
      </c>
    </row>
    <row r="17" ht="30" customHeight="1">
      <c r="A17" s="19" t="inlineStr">
        <is>
          <t>版数</t>
        </is>
      </c>
      <c r="B17" s="19" t="inlineStr">
        <is>
          <t>改定日</t>
        </is>
      </c>
      <c r="C17" s="19" t="inlineStr">
        <is>
          <t>改定内容</t>
        </is>
      </c>
      <c r="D17" s="19" t="inlineStr">
        <is>
          <t>根拠となった告示・通知番号</t>
        </is>
      </c>
      <c r="E17" s="19" t="inlineStr">
        <is>
          <t>確認者</t>
        </is>
      </c>
    </row>
    <row r="18">
      <c r="A18" s="4" t="inlineStr">
        <is>
          <t>初版</t>
        </is>
      </c>
      <c r="B18" s="4" t="inlineStr">
        <is>
          <t>2026/8/14</t>
        </is>
      </c>
      <c r="C18" s="4" t="inlineStr">
        <is>
          <t>初版作成</t>
        </is>
      </c>
      <c r="D18" s="4" t="inlineStr">
        <is>
          <t>令和8年度報酬改定（令和8年3月31日こども家庭庁告示第5号）および最終改正 令和8年3月31日こ支障第88号までを反映</t>
        </is>
      </c>
      <c r="E18" s="4" t="inlineStr"/>
    </row>
    <row r="19">
      <c r="A19" s="26" t="n"/>
      <c r="B19" s="26" t="n"/>
      <c r="C19" s="26" t="n"/>
      <c r="D19" s="26" t="n"/>
      <c r="E19" s="26" t="n"/>
    </row>
    <row r="20">
      <c r="A20" s="26" t="n"/>
      <c r="B20" s="26" t="n"/>
      <c r="C20" s="26" t="n"/>
      <c r="D20" s="26" t="n"/>
      <c r="E20" s="26" t="n"/>
    </row>
    <row r="21">
      <c r="A21" s="26" t="n"/>
      <c r="B21" s="26" t="n"/>
      <c r="C21" s="26" t="n"/>
      <c r="D21" s="26" t="n"/>
      <c r="E21" s="26" t="n"/>
    </row>
    <row r="22">
      <c r="A22" s="26" t="n"/>
      <c r="B22" s="26" t="n"/>
      <c r="C22" s="26" t="n"/>
      <c r="D22" s="26" t="n"/>
      <c r="E22" s="26" t="n"/>
    </row>
    <row r="23">
      <c r="A23" s="26" t="n"/>
      <c r="B23" s="26" t="n"/>
      <c r="C23" s="26" t="n"/>
      <c r="D23" s="26" t="n"/>
      <c r="E23" s="26" t="n"/>
    </row>
    <row r="26">
      <c r="A26" s="5" t="inlineStr">
        <is>
          <t>所轄自治体への確認記録（国の通知に回数の明示がない項目は、ここを埋めて初めて完結する）</t>
        </is>
      </c>
    </row>
    <row r="27" ht="30" customHeight="1">
      <c r="A27" s="19" t="inlineStr">
        <is>
          <t>No</t>
        </is>
      </c>
      <c r="B27" s="19" t="inlineStr">
        <is>
          <t>確認事項</t>
        </is>
      </c>
      <c r="C27" s="19" t="inlineStr">
        <is>
          <t>所轄自治体名</t>
        </is>
      </c>
      <c r="D27" s="19" t="inlineStr">
        <is>
          <t>担当課</t>
        </is>
      </c>
      <c r="E27" s="19" t="inlineStr">
        <is>
          <t>確認日</t>
        </is>
      </c>
      <c r="F27" s="19" t="inlineStr">
        <is>
          <t>回答内容</t>
        </is>
      </c>
      <c r="G27" s="19" t="inlineStr">
        <is>
          <t>回答者</t>
        </is>
      </c>
    </row>
    <row r="28" ht="26" customHeight="1">
      <c r="A28" s="4" t="n">
        <v>1</v>
      </c>
      <c r="B28" s="4" t="inlineStr">
        <is>
          <t>感染症・食中毒の研修と訓練の回数（解釈通知は年2回以上。自治体の手引きで年1回以上としている例があるため）</t>
        </is>
      </c>
      <c r="C28" s="27" t="n"/>
      <c r="D28" s="27" t="n"/>
      <c r="E28" s="44" t="n"/>
      <c r="F28" s="27" t="n"/>
      <c r="G28" s="27" t="n"/>
    </row>
    <row r="29" ht="26" customHeight="1">
      <c r="A29" s="4" t="n">
        <v>2</v>
      </c>
      <c r="B29" s="4" t="inlineStr">
        <is>
          <t>消防訓練の年間回数と、当事業所の用途区分（令別表第一(六)項ロか(六)項ハか）・防火管理者選任義務の有無</t>
        </is>
      </c>
      <c r="C29" s="27" t="n"/>
      <c r="D29" s="27" t="n"/>
      <c r="E29" s="44" t="n"/>
      <c r="F29" s="27" t="n"/>
      <c r="G29" s="27" t="n"/>
    </row>
    <row r="30" ht="26" customHeight="1">
      <c r="A30" s="4" t="n">
        <v>3</v>
      </c>
      <c r="B30" s="4" t="inlineStr">
        <is>
          <t>一部の職員が未受講のまま年度を越えた場合の減算の取扱い</t>
        </is>
      </c>
      <c r="C30" s="27" t="n"/>
      <c r="D30" s="27" t="n"/>
      <c r="E30" s="44" t="n"/>
      <c r="F30" s="27" t="n"/>
      <c r="G30" s="27" t="n"/>
    </row>
    <row r="31" ht="26" customHeight="1">
      <c r="A31" s="4" t="n">
        <v>4</v>
      </c>
      <c r="B31" s="4" t="inlineStr">
        <is>
          <t>安全計画に基づく研修・訓練の回数（国の通知に明示なし）</t>
        </is>
      </c>
      <c r="C31" s="27" t="n"/>
      <c r="D31" s="27" t="n"/>
      <c r="E31" s="44" t="n"/>
      <c r="F31" s="27" t="n"/>
      <c r="G31" s="27" t="n"/>
    </row>
    <row r="32" ht="26" customHeight="1">
      <c r="A32" s="4" t="n">
        <v>5</v>
      </c>
      <c r="B32" s="4" t="inlineStr">
        <is>
          <t>感染対策委員会の開催頻度（通所のみの事業所での運用）</t>
        </is>
      </c>
      <c r="C32" s="27" t="n"/>
      <c r="D32" s="27" t="n"/>
      <c r="E32" s="44" t="n"/>
      <c r="F32" s="27" t="n"/>
      <c r="G32" s="27" t="n"/>
    </row>
  </sheetData>
  <conditionalFormatting sqref="G4:G40">
    <cfRule type="cellIs" priority="1" operator="equal" dxfId="0">
      <formula>"要再確認"</formula>
    </cfRule>
  </conditionalFormatting>
  <pageMargins left="0.3" right="0.3" top="0.4" bottom="0.4" header="0.5" footer="0.5"/>
  <pageSetup orientation="landscape" paperSize="9" fitToHeight="0" fitToWidth="1"/>
  <headerFooter>
    <oddHeader/>
    <oddFooter>&amp;L&amp;8 法定研修 年間計画表+受講記録簿（令和8年度版） / 最終確認日 2026年8月14日&amp;R&amp;P /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F24"/>
  <sheetViews>
    <sheetView workbookViewId="0">
      <selection activeCell="A1" sqref="A1"/>
    </sheetView>
  </sheetViews>
  <sheetFormatPr baseColWidth="8" defaultRowHeight="15"/>
  <cols>
    <col width="34" customWidth="1" min="1" max="1"/>
    <col width="22" customWidth="1" min="2" max="2"/>
    <col width="16" customWidth="1" min="3" max="3"/>
    <col width="16" customWidth="1" min="4" max="4"/>
    <col width="16" customWidth="1" min="5" max="5"/>
    <col width="40" customWidth="1" min="6" max="6"/>
  </cols>
  <sheetData>
    <row r="1" ht="22" customHeight="1">
      <c r="A1" s="1" t="inlineStr">
        <is>
          <t>01_事業所情報（入力シート）</t>
        </is>
      </c>
    </row>
    <row r="2" ht="18" customHeight="1">
      <c r="A2" s="3" t="inlineStr">
        <is>
          <t>事業所名</t>
        </is>
      </c>
      <c r="B2" s="6" t="n"/>
      <c r="F2" s="7" t="inlineStr">
        <is>
          <t>例：児童発達支援・放課後等デイサービス 〇〇</t>
        </is>
      </c>
    </row>
    <row r="3" ht="18" customHeight="1">
      <c r="A3" s="3" t="inlineStr">
        <is>
          <t>サービス種別</t>
        </is>
      </c>
      <c r="B3" s="6" t="n"/>
      <c r="F3" s="7" t="inlineStr">
        <is>
          <t>児童発達支援／放課後等デイサービス／多機能型</t>
        </is>
      </c>
    </row>
    <row r="4" ht="18" customHeight="1">
      <c r="A4" s="3" t="inlineStr">
        <is>
          <t>定員（人）</t>
        </is>
      </c>
      <c r="B4" s="6" t="n"/>
      <c r="F4" s="7" t="inlineStr">
        <is>
          <t>多機能型は合計定員</t>
        </is>
      </c>
    </row>
    <row r="5" ht="18" customHeight="1">
      <c r="A5" s="3" t="inlineStr">
        <is>
          <t>年度開始日</t>
        </is>
      </c>
      <c r="B5" s="8" t="n"/>
      <c r="F5" s="7" t="inlineStr">
        <is>
          <t>例：2026/4/1</t>
        </is>
      </c>
    </row>
    <row r="6" ht="18" customHeight="1">
      <c r="A6" s="3" t="inlineStr">
        <is>
          <t>年度終了日（自動）</t>
        </is>
      </c>
      <c r="B6" s="9">
        <f>IF($B$5="","",EDATE($B$5,12)-1)</f>
        <v/>
      </c>
      <c r="F6" s="7" t="inlineStr">
        <is>
          <t>年度開始日から自動計算</t>
        </is>
      </c>
    </row>
    <row r="7" ht="18" customHeight="1">
      <c r="A7" s="3" t="inlineStr">
        <is>
          <t>指定権者（都道府県・市）</t>
        </is>
      </c>
      <c r="B7" s="6" t="n"/>
      <c r="F7" s="7" t="inlineStr">
        <is>
          <t>実地指導・改善計画の提出先</t>
        </is>
      </c>
    </row>
    <row r="8" ht="18" customHeight="1">
      <c r="A8" s="3" t="inlineStr">
        <is>
          <t>管理者名</t>
        </is>
      </c>
      <c r="B8" s="6" t="n"/>
      <c r="F8" s="7" t="inlineStr"/>
    </row>
    <row r="9" ht="18" customHeight="1">
      <c r="A9" s="3" t="inlineStr">
        <is>
          <t>虐待防止担当者名</t>
        </is>
      </c>
      <c r="B9" s="6" t="n"/>
      <c r="F9" s="7" t="inlineStr">
        <is>
          <t>指定通所基準第45条第2項第3号。運営規程・組織図・辞令で氏名が確認できる状態にする</t>
        </is>
      </c>
    </row>
    <row r="10" ht="18" customHeight="1">
      <c r="A10" s="3" t="inlineStr">
        <is>
          <t>常勤職員が勤務すべき1週間の時間数</t>
        </is>
      </c>
      <c r="B10" s="10" t="n">
        <v>40</v>
      </c>
      <c r="F10" s="7" t="inlineStr">
        <is>
          <t>自事業所の就業規則の値。32時間を下回る場合は32時間を基本とする</t>
        </is>
      </c>
    </row>
    <row r="11" ht="18" customHeight="1">
      <c r="A11" s="3" t="inlineStr">
        <is>
          <t>常勤時間（下限補正後・自動）</t>
        </is>
      </c>
      <c r="B11" s="10">
        <f>IF($B$10="",40,IF($B$10&lt;32,32,$B$10))</f>
        <v/>
      </c>
      <c r="F11" s="7" t="inlineStr">
        <is>
          <t>常勤換算の分母</t>
        </is>
      </c>
    </row>
    <row r="12" ht="18" customHeight="1">
      <c r="A12" s="3" t="inlineStr">
        <is>
          <t>1単位単価（円）</t>
        </is>
      </c>
      <c r="B12" s="11" t="n"/>
      <c r="C12" s="12" t="inlineStr">
        <is>
          <t>直近1か月前</t>
        </is>
      </c>
      <c r="D12" s="12" t="inlineStr">
        <is>
          <t>2か月前</t>
        </is>
      </c>
      <c r="E12" s="12" t="inlineStr">
        <is>
          <t>3か月前</t>
        </is>
      </c>
      <c r="F12" s="7" t="inlineStr">
        <is>
          <t>地域区分に応じた単価。例：11.20</t>
        </is>
      </c>
    </row>
    <row r="13">
      <c r="A13" s="3" t="inlineStr">
        <is>
          <t>月間平均総単位数（自動）</t>
        </is>
      </c>
      <c r="B13" s="13">
        <f>IF(COUNT($C$13:$E$13)=0,"",ROUND(AVERAGE($C$13:$E$13),0))</f>
        <v/>
      </c>
      <c r="C13" s="14" t="n"/>
      <c r="D13" s="14" t="n"/>
      <c r="E13" s="14" t="n"/>
      <c r="F13" s="15" t="inlineStr">
        <is>
          <t>直近3か月の総単位数（1事業所分）を右の3セルに入力する</t>
        </is>
      </c>
    </row>
    <row r="14">
      <c r="A14" s="3" t="inlineStr">
        <is>
          <t>通常月額（自動）</t>
        </is>
      </c>
      <c r="B14" s="16">
        <f>IF(OR($B$13="",$B$12=""),"",ROUND($B$13*$B$12,0))</f>
        <v/>
      </c>
    </row>
    <row r="16">
      <c r="A16" s="3" t="inlineStr">
        <is>
          <t>常勤換算合計（自動）</t>
        </is>
      </c>
      <c r="B16" s="17">
        <f>'02_職員マスタ'!$H$100</f>
        <v/>
      </c>
      <c r="F16" s="15" t="inlineStr">
        <is>
          <t>常勤換算＝各職員の週所定労働時間÷常勤時間。02シートで自動計算</t>
        </is>
      </c>
    </row>
    <row r="17">
      <c r="A17" s="3" t="inlineStr">
        <is>
          <t>在籍職員数（自動）</t>
        </is>
      </c>
      <c r="B17" s="10">
        <f>COUNTIF('02_職員マスタ'!$J$3:$J$42,"在籍")</f>
        <v/>
      </c>
      <c r="F17" s="15" t="inlineStr">
        <is>
          <t>02_職員マスタのNo.1〜40（行3〜42）が集計範囲。41名目以降は行を増やして数式・入力規則をコピーする</t>
        </is>
      </c>
    </row>
    <row r="19">
      <c r="A19" s="5" t="inlineStr">
        <is>
          <t>この帳票の管理</t>
        </is>
      </c>
    </row>
    <row r="20">
      <c r="A20" s="3" t="inlineStr">
        <is>
          <t>作成日</t>
        </is>
      </c>
      <c r="B20" s="18" t="n"/>
    </row>
    <row r="21">
      <c r="A21" s="3" t="inlineStr">
        <is>
          <t>作成者</t>
        </is>
      </c>
      <c r="B21" s="18" t="n"/>
    </row>
    <row r="22">
      <c r="A22" s="3" t="inlineStr">
        <is>
          <t>管理者承認日</t>
        </is>
      </c>
      <c r="B22" s="18" t="n"/>
    </row>
    <row r="23">
      <c r="A23" s="3" t="inlineStr">
        <is>
          <t>職員への周知日</t>
        </is>
      </c>
      <c r="B23" s="18" t="n"/>
    </row>
    <row r="24">
      <c r="A24" s="3" t="inlineStr">
        <is>
          <t>周知方法</t>
        </is>
      </c>
      <c r="B24" s="18" t="n"/>
    </row>
  </sheetData>
  <pageMargins left="0.3" right="0.3" top="0.4" bottom="0.4" header="0.5" footer="0.5"/>
  <pageSetup orientation="portrait" paperSize="9" fitToHeight="0" fitToWidth="1"/>
  <headerFooter>
    <oddHeader/>
    <oddFooter>&amp;L&amp;8 法定研修 年間計画表+受講記録簿（令和8年度版） / 最終確認日 2026年8月14日&amp;R&amp;P /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O115"/>
  <sheetViews>
    <sheetView workbookViewId="0">
      <pane xSplit="2" ySplit="2" topLeftCell="C3"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14" customWidth="1" min="2" max="2"/>
    <col width="16" customWidth="1" min="3" max="3"/>
    <col width="10" customWidth="1" min="4" max="4"/>
    <col width="11" customWidth="1" min="5" max="5"/>
    <col width="11" customWidth="1" min="6" max="6"/>
    <col width="9" customWidth="1" min="7" max="7"/>
    <col width="8" customWidth="1" min="8" max="8"/>
    <col width="11" customWidth="1" min="9" max="9"/>
    <col width="9" customWidth="1" min="10" max="10"/>
    <col width="11" customWidth="1" min="11" max="11"/>
    <col width="12" customWidth="1" min="12" max="12"/>
    <col width="13" customWidth="1" min="13" max="13"/>
    <col width="13" customWidth="1" min="14" max="14"/>
    <col width="13" customWidth="1" min="15" max="15"/>
  </cols>
  <sheetData>
    <row r="1" ht="22" customHeight="1">
      <c r="A1" s="1" t="inlineStr">
        <is>
          <t>02_職員マスタ（入力シート）</t>
        </is>
      </c>
    </row>
    <row r="2" ht="30" customHeight="1">
      <c r="A2" s="19" t="inlineStr">
        <is>
          <t>No</t>
        </is>
      </c>
      <c r="B2" s="19" t="inlineStr">
        <is>
          <t>氏名</t>
        </is>
      </c>
      <c r="C2" s="19" t="inlineStr">
        <is>
          <t>職種</t>
        </is>
      </c>
      <c r="D2" s="19" t="inlineStr">
        <is>
          <t>雇用区分</t>
        </is>
      </c>
      <c r="E2" s="19" t="inlineStr">
        <is>
          <t>入職日</t>
        </is>
      </c>
      <c r="F2" s="19" t="inlineStr">
        <is>
          <t>退職日</t>
        </is>
      </c>
      <c r="G2" s="19" t="inlineStr">
        <is>
          <t>週所定労働時間</t>
        </is>
      </c>
      <c r="H2" s="19" t="inlineStr">
        <is>
          <t>常勤換算</t>
        </is>
      </c>
      <c r="I2" s="19" t="inlineStr">
        <is>
          <t>短時間措置該当</t>
        </is>
      </c>
      <c r="J2" s="19" t="inlineStr">
        <is>
          <t>在籍判定</t>
        </is>
      </c>
      <c r="K2" s="19" t="inlineStr">
        <is>
          <t>当年度採用</t>
        </is>
      </c>
      <c r="L2" s="19" t="inlineStr">
        <is>
          <t>採用時研修期限</t>
        </is>
      </c>
      <c r="M2" s="19" t="inlineStr">
        <is>
          <t>採用時研修 虐待防止</t>
        </is>
      </c>
      <c r="N2" s="19" t="inlineStr">
        <is>
          <t>採用時研修 身体拘束</t>
        </is>
      </c>
      <c r="O2" s="19" t="inlineStr">
        <is>
          <t>採用時研修 感染症</t>
        </is>
      </c>
    </row>
    <row r="3" ht="16" customHeight="1">
      <c r="A3" s="20" t="n">
        <v>1</v>
      </c>
      <c r="B3" s="6" t="n"/>
      <c r="C3" s="6" t="n"/>
      <c r="D3" s="6" t="n"/>
      <c r="E3" s="8" t="n"/>
      <c r="F3" s="8" t="n"/>
      <c r="G3" s="6" t="n"/>
      <c r="H3" s="21">
        <f>IF($B3="","",IF($I3="該当",IF($G3&gt;=30,1,ROUND($G3/常勤時間,2)),ROUND($G3/常勤時間,2)))</f>
        <v/>
      </c>
      <c r="I3" s="6" t="n"/>
      <c r="J3" s="20">
        <f>IF($B3="","",IF(AND($E3&lt;=年度終了,OR($F3="",$F3&gt;=年度開始)),"在籍","対象外"))</f>
        <v/>
      </c>
      <c r="K3" s="20">
        <f>IF($B3="","",IF(AND($E3&gt;=年度開始,$E3&lt;=年度終了),"当年度採用",""))</f>
        <v/>
      </c>
      <c r="L3" s="22">
        <f>IF($K3="当年度採用",$E3+30,"")</f>
        <v/>
      </c>
      <c r="M3" s="22">
        <f>IF($B3="","",IF(COUNTIFS('05_受講明細'!$C$3:$C$2000,$B3,'05_受講明細'!$D$3:$D$2000,"虐待防止",'05_受講明細'!$B$3:$B$2000,"&gt;="&amp;$E3)=0,"未実施",_xlfn.MINIFS('05_受講明細'!$B$3:$B$2000,'05_受講明細'!$C$3:$C$2000,$B3,'05_受講明細'!$D$3:$D$2000,"虐待防止",'05_受講明細'!$B$3:$B$2000,"&gt;="&amp;$E3)))</f>
        <v/>
      </c>
      <c r="N3" s="22">
        <f>IF($B3="","",IF(COUNTIFS('05_受講明細'!$C$3:$C$2000,$B3,'05_受講明細'!$D$3:$D$2000,"身体拘束適正化",'05_受講明細'!$B$3:$B$2000,"&gt;="&amp;$E3)=0,"未実施",_xlfn.MINIFS('05_受講明細'!$B$3:$B$2000,'05_受講明細'!$C$3:$C$2000,$B3,'05_受講明細'!$D$3:$D$2000,"身体拘束適正化",'05_受講明細'!$B$3:$B$2000,"&gt;="&amp;$E3)))</f>
        <v/>
      </c>
      <c r="O3" s="22">
        <f>IF($B3="","",IF(COUNTIFS('05_受講明細'!$C$3:$C$2000,$B3,'05_受講明細'!$D$3:$D$2000,"感染症・食中毒",'05_受講明細'!$B$3:$B$2000,"&gt;="&amp;$E3)=0,"未実施",_xlfn.MINIFS('05_受講明細'!$B$3:$B$2000,'05_受講明細'!$C$3:$C$2000,$B3,'05_受講明細'!$D$3:$D$2000,"感染症・食中毒",'05_受講明細'!$B$3:$B$2000,"&gt;="&amp;$E3)))</f>
        <v/>
      </c>
    </row>
    <row r="4" ht="16" customHeight="1">
      <c r="A4" s="20" t="n">
        <v>2</v>
      </c>
      <c r="B4" s="6" t="n"/>
      <c r="C4" s="6" t="n"/>
      <c r="D4" s="6" t="n"/>
      <c r="E4" s="8" t="n"/>
      <c r="F4" s="8" t="n"/>
      <c r="G4" s="6" t="n"/>
      <c r="H4" s="21">
        <f>IF($B4="","",IF($I4="該当",IF($G4&gt;=30,1,ROUND($G4/常勤時間,2)),ROUND($G4/常勤時間,2)))</f>
        <v/>
      </c>
      <c r="I4" s="6" t="n"/>
      <c r="J4" s="20">
        <f>IF($B4="","",IF(AND($E4&lt;=年度終了,OR($F4="",$F4&gt;=年度開始)),"在籍","対象外"))</f>
        <v/>
      </c>
      <c r="K4" s="20">
        <f>IF($B4="","",IF(AND($E4&gt;=年度開始,$E4&lt;=年度終了),"当年度採用",""))</f>
        <v/>
      </c>
      <c r="L4" s="22">
        <f>IF($K4="当年度採用",$E4+30,"")</f>
        <v/>
      </c>
      <c r="M4" s="22">
        <f>IF($B4="","",IF(COUNTIFS('05_受講明細'!$C$3:$C$2000,$B4,'05_受講明細'!$D$3:$D$2000,"虐待防止",'05_受講明細'!$B$3:$B$2000,"&gt;="&amp;$E4)=0,"未実施",_xlfn.MINIFS('05_受講明細'!$B$3:$B$2000,'05_受講明細'!$C$3:$C$2000,$B4,'05_受講明細'!$D$3:$D$2000,"虐待防止",'05_受講明細'!$B$3:$B$2000,"&gt;="&amp;$E4)))</f>
        <v/>
      </c>
      <c r="N4" s="22">
        <f>IF($B4="","",IF(COUNTIFS('05_受講明細'!$C$3:$C$2000,$B4,'05_受講明細'!$D$3:$D$2000,"身体拘束適正化",'05_受講明細'!$B$3:$B$2000,"&gt;="&amp;$E4)=0,"未実施",_xlfn.MINIFS('05_受講明細'!$B$3:$B$2000,'05_受講明細'!$C$3:$C$2000,$B4,'05_受講明細'!$D$3:$D$2000,"身体拘束適正化",'05_受講明細'!$B$3:$B$2000,"&gt;="&amp;$E4)))</f>
        <v/>
      </c>
      <c r="O4" s="22">
        <f>IF($B4="","",IF(COUNTIFS('05_受講明細'!$C$3:$C$2000,$B4,'05_受講明細'!$D$3:$D$2000,"感染症・食中毒",'05_受講明細'!$B$3:$B$2000,"&gt;="&amp;$E4)=0,"未実施",_xlfn.MINIFS('05_受講明細'!$B$3:$B$2000,'05_受講明細'!$C$3:$C$2000,$B4,'05_受講明細'!$D$3:$D$2000,"感染症・食中毒",'05_受講明細'!$B$3:$B$2000,"&gt;="&amp;$E4)))</f>
        <v/>
      </c>
    </row>
    <row r="5" ht="16" customHeight="1">
      <c r="A5" s="20" t="n">
        <v>3</v>
      </c>
      <c r="B5" s="6" t="n"/>
      <c r="C5" s="6" t="n"/>
      <c r="D5" s="6" t="n"/>
      <c r="E5" s="8" t="n"/>
      <c r="F5" s="8" t="n"/>
      <c r="G5" s="6" t="n"/>
      <c r="H5" s="21">
        <f>IF($B5="","",IF($I5="該当",IF($G5&gt;=30,1,ROUND($G5/常勤時間,2)),ROUND($G5/常勤時間,2)))</f>
        <v/>
      </c>
      <c r="I5" s="6" t="n"/>
      <c r="J5" s="20">
        <f>IF($B5="","",IF(AND($E5&lt;=年度終了,OR($F5="",$F5&gt;=年度開始)),"在籍","対象外"))</f>
        <v/>
      </c>
      <c r="K5" s="20">
        <f>IF($B5="","",IF(AND($E5&gt;=年度開始,$E5&lt;=年度終了),"当年度採用",""))</f>
        <v/>
      </c>
      <c r="L5" s="22">
        <f>IF($K5="当年度採用",$E5+30,"")</f>
        <v/>
      </c>
      <c r="M5" s="22">
        <f>IF($B5="","",IF(COUNTIFS('05_受講明細'!$C$3:$C$2000,$B5,'05_受講明細'!$D$3:$D$2000,"虐待防止",'05_受講明細'!$B$3:$B$2000,"&gt;="&amp;$E5)=0,"未実施",_xlfn.MINIFS('05_受講明細'!$B$3:$B$2000,'05_受講明細'!$C$3:$C$2000,$B5,'05_受講明細'!$D$3:$D$2000,"虐待防止",'05_受講明細'!$B$3:$B$2000,"&gt;="&amp;$E5)))</f>
        <v/>
      </c>
      <c r="N5" s="22">
        <f>IF($B5="","",IF(COUNTIFS('05_受講明細'!$C$3:$C$2000,$B5,'05_受講明細'!$D$3:$D$2000,"身体拘束適正化",'05_受講明細'!$B$3:$B$2000,"&gt;="&amp;$E5)=0,"未実施",_xlfn.MINIFS('05_受講明細'!$B$3:$B$2000,'05_受講明細'!$C$3:$C$2000,$B5,'05_受講明細'!$D$3:$D$2000,"身体拘束適正化",'05_受講明細'!$B$3:$B$2000,"&gt;="&amp;$E5)))</f>
        <v/>
      </c>
      <c r="O5" s="22">
        <f>IF($B5="","",IF(COUNTIFS('05_受講明細'!$C$3:$C$2000,$B5,'05_受講明細'!$D$3:$D$2000,"感染症・食中毒",'05_受講明細'!$B$3:$B$2000,"&gt;="&amp;$E5)=0,"未実施",_xlfn.MINIFS('05_受講明細'!$B$3:$B$2000,'05_受講明細'!$C$3:$C$2000,$B5,'05_受講明細'!$D$3:$D$2000,"感染症・食中毒",'05_受講明細'!$B$3:$B$2000,"&gt;="&amp;$E5)))</f>
        <v/>
      </c>
    </row>
    <row r="6" ht="16" customHeight="1">
      <c r="A6" s="20" t="n">
        <v>4</v>
      </c>
      <c r="B6" s="6" t="n"/>
      <c r="C6" s="6" t="n"/>
      <c r="D6" s="6" t="n"/>
      <c r="E6" s="8" t="n"/>
      <c r="F6" s="8" t="n"/>
      <c r="G6" s="6" t="n"/>
      <c r="H6" s="21">
        <f>IF($B6="","",IF($I6="該当",IF($G6&gt;=30,1,ROUND($G6/常勤時間,2)),ROUND($G6/常勤時間,2)))</f>
        <v/>
      </c>
      <c r="I6" s="6" t="n"/>
      <c r="J6" s="20">
        <f>IF($B6="","",IF(AND($E6&lt;=年度終了,OR($F6="",$F6&gt;=年度開始)),"在籍","対象外"))</f>
        <v/>
      </c>
      <c r="K6" s="20">
        <f>IF($B6="","",IF(AND($E6&gt;=年度開始,$E6&lt;=年度終了),"当年度採用",""))</f>
        <v/>
      </c>
      <c r="L6" s="22">
        <f>IF($K6="当年度採用",$E6+30,"")</f>
        <v/>
      </c>
      <c r="M6" s="22">
        <f>IF($B6="","",IF(COUNTIFS('05_受講明細'!$C$3:$C$2000,$B6,'05_受講明細'!$D$3:$D$2000,"虐待防止",'05_受講明細'!$B$3:$B$2000,"&gt;="&amp;$E6)=0,"未実施",_xlfn.MINIFS('05_受講明細'!$B$3:$B$2000,'05_受講明細'!$C$3:$C$2000,$B6,'05_受講明細'!$D$3:$D$2000,"虐待防止",'05_受講明細'!$B$3:$B$2000,"&gt;="&amp;$E6)))</f>
        <v/>
      </c>
      <c r="N6" s="22">
        <f>IF($B6="","",IF(COUNTIFS('05_受講明細'!$C$3:$C$2000,$B6,'05_受講明細'!$D$3:$D$2000,"身体拘束適正化",'05_受講明細'!$B$3:$B$2000,"&gt;="&amp;$E6)=0,"未実施",_xlfn.MINIFS('05_受講明細'!$B$3:$B$2000,'05_受講明細'!$C$3:$C$2000,$B6,'05_受講明細'!$D$3:$D$2000,"身体拘束適正化",'05_受講明細'!$B$3:$B$2000,"&gt;="&amp;$E6)))</f>
        <v/>
      </c>
      <c r="O6" s="22">
        <f>IF($B6="","",IF(COUNTIFS('05_受講明細'!$C$3:$C$2000,$B6,'05_受講明細'!$D$3:$D$2000,"感染症・食中毒",'05_受講明細'!$B$3:$B$2000,"&gt;="&amp;$E6)=0,"未実施",_xlfn.MINIFS('05_受講明細'!$B$3:$B$2000,'05_受講明細'!$C$3:$C$2000,$B6,'05_受講明細'!$D$3:$D$2000,"感染症・食中毒",'05_受講明細'!$B$3:$B$2000,"&gt;="&amp;$E6)))</f>
        <v/>
      </c>
    </row>
    <row r="7" ht="16" customHeight="1">
      <c r="A7" s="20" t="n">
        <v>5</v>
      </c>
      <c r="B7" s="6" t="n"/>
      <c r="C7" s="6" t="n"/>
      <c r="D7" s="6" t="n"/>
      <c r="E7" s="8" t="n"/>
      <c r="F7" s="8" t="n"/>
      <c r="G7" s="6" t="n"/>
      <c r="H7" s="21">
        <f>IF($B7="","",IF($I7="該当",IF($G7&gt;=30,1,ROUND($G7/常勤時間,2)),ROUND($G7/常勤時間,2)))</f>
        <v/>
      </c>
      <c r="I7" s="6" t="n"/>
      <c r="J7" s="20">
        <f>IF($B7="","",IF(AND($E7&lt;=年度終了,OR($F7="",$F7&gt;=年度開始)),"在籍","対象外"))</f>
        <v/>
      </c>
      <c r="K7" s="20">
        <f>IF($B7="","",IF(AND($E7&gt;=年度開始,$E7&lt;=年度終了),"当年度採用",""))</f>
        <v/>
      </c>
      <c r="L7" s="22">
        <f>IF($K7="当年度採用",$E7+30,"")</f>
        <v/>
      </c>
      <c r="M7" s="22">
        <f>IF($B7="","",IF(COUNTIFS('05_受講明細'!$C$3:$C$2000,$B7,'05_受講明細'!$D$3:$D$2000,"虐待防止",'05_受講明細'!$B$3:$B$2000,"&gt;="&amp;$E7)=0,"未実施",_xlfn.MINIFS('05_受講明細'!$B$3:$B$2000,'05_受講明細'!$C$3:$C$2000,$B7,'05_受講明細'!$D$3:$D$2000,"虐待防止",'05_受講明細'!$B$3:$B$2000,"&gt;="&amp;$E7)))</f>
        <v/>
      </c>
      <c r="N7" s="22">
        <f>IF($B7="","",IF(COUNTIFS('05_受講明細'!$C$3:$C$2000,$B7,'05_受講明細'!$D$3:$D$2000,"身体拘束適正化",'05_受講明細'!$B$3:$B$2000,"&gt;="&amp;$E7)=0,"未実施",_xlfn.MINIFS('05_受講明細'!$B$3:$B$2000,'05_受講明細'!$C$3:$C$2000,$B7,'05_受講明細'!$D$3:$D$2000,"身体拘束適正化",'05_受講明細'!$B$3:$B$2000,"&gt;="&amp;$E7)))</f>
        <v/>
      </c>
      <c r="O7" s="22">
        <f>IF($B7="","",IF(COUNTIFS('05_受講明細'!$C$3:$C$2000,$B7,'05_受講明細'!$D$3:$D$2000,"感染症・食中毒",'05_受講明細'!$B$3:$B$2000,"&gt;="&amp;$E7)=0,"未実施",_xlfn.MINIFS('05_受講明細'!$B$3:$B$2000,'05_受講明細'!$C$3:$C$2000,$B7,'05_受講明細'!$D$3:$D$2000,"感染症・食中毒",'05_受講明細'!$B$3:$B$2000,"&gt;="&amp;$E7)))</f>
        <v/>
      </c>
    </row>
    <row r="8" ht="16" customHeight="1">
      <c r="A8" s="20" t="n">
        <v>6</v>
      </c>
      <c r="B8" s="6" t="n"/>
      <c r="C8" s="6" t="n"/>
      <c r="D8" s="6" t="n"/>
      <c r="E8" s="8" t="n"/>
      <c r="F8" s="8" t="n"/>
      <c r="G8" s="6" t="n"/>
      <c r="H8" s="21">
        <f>IF($B8="","",IF($I8="該当",IF($G8&gt;=30,1,ROUND($G8/常勤時間,2)),ROUND($G8/常勤時間,2)))</f>
        <v/>
      </c>
      <c r="I8" s="6" t="n"/>
      <c r="J8" s="20">
        <f>IF($B8="","",IF(AND($E8&lt;=年度終了,OR($F8="",$F8&gt;=年度開始)),"在籍","対象外"))</f>
        <v/>
      </c>
      <c r="K8" s="20">
        <f>IF($B8="","",IF(AND($E8&gt;=年度開始,$E8&lt;=年度終了),"当年度採用",""))</f>
        <v/>
      </c>
      <c r="L8" s="22">
        <f>IF($K8="当年度採用",$E8+30,"")</f>
        <v/>
      </c>
      <c r="M8" s="22">
        <f>IF($B8="","",IF(COUNTIFS('05_受講明細'!$C$3:$C$2000,$B8,'05_受講明細'!$D$3:$D$2000,"虐待防止",'05_受講明細'!$B$3:$B$2000,"&gt;="&amp;$E8)=0,"未実施",_xlfn.MINIFS('05_受講明細'!$B$3:$B$2000,'05_受講明細'!$C$3:$C$2000,$B8,'05_受講明細'!$D$3:$D$2000,"虐待防止",'05_受講明細'!$B$3:$B$2000,"&gt;="&amp;$E8)))</f>
        <v/>
      </c>
      <c r="N8" s="22">
        <f>IF($B8="","",IF(COUNTIFS('05_受講明細'!$C$3:$C$2000,$B8,'05_受講明細'!$D$3:$D$2000,"身体拘束適正化",'05_受講明細'!$B$3:$B$2000,"&gt;="&amp;$E8)=0,"未実施",_xlfn.MINIFS('05_受講明細'!$B$3:$B$2000,'05_受講明細'!$C$3:$C$2000,$B8,'05_受講明細'!$D$3:$D$2000,"身体拘束適正化",'05_受講明細'!$B$3:$B$2000,"&gt;="&amp;$E8)))</f>
        <v/>
      </c>
      <c r="O8" s="22">
        <f>IF($B8="","",IF(COUNTIFS('05_受講明細'!$C$3:$C$2000,$B8,'05_受講明細'!$D$3:$D$2000,"感染症・食中毒",'05_受講明細'!$B$3:$B$2000,"&gt;="&amp;$E8)=0,"未実施",_xlfn.MINIFS('05_受講明細'!$B$3:$B$2000,'05_受講明細'!$C$3:$C$2000,$B8,'05_受講明細'!$D$3:$D$2000,"感染症・食中毒",'05_受講明細'!$B$3:$B$2000,"&gt;="&amp;$E8)))</f>
        <v/>
      </c>
    </row>
    <row r="9" ht="16" customHeight="1">
      <c r="A9" s="20" t="n">
        <v>7</v>
      </c>
      <c r="B9" s="6" t="n"/>
      <c r="C9" s="6" t="n"/>
      <c r="D9" s="6" t="n"/>
      <c r="E9" s="8" t="n"/>
      <c r="F9" s="8" t="n"/>
      <c r="G9" s="6" t="n"/>
      <c r="H9" s="21">
        <f>IF($B9="","",IF($I9="該当",IF($G9&gt;=30,1,ROUND($G9/常勤時間,2)),ROUND($G9/常勤時間,2)))</f>
        <v/>
      </c>
      <c r="I9" s="6" t="n"/>
      <c r="J9" s="20">
        <f>IF($B9="","",IF(AND($E9&lt;=年度終了,OR($F9="",$F9&gt;=年度開始)),"在籍","対象外"))</f>
        <v/>
      </c>
      <c r="K9" s="20">
        <f>IF($B9="","",IF(AND($E9&gt;=年度開始,$E9&lt;=年度終了),"当年度採用",""))</f>
        <v/>
      </c>
      <c r="L9" s="22">
        <f>IF($K9="当年度採用",$E9+30,"")</f>
        <v/>
      </c>
      <c r="M9" s="22">
        <f>IF($B9="","",IF(COUNTIFS('05_受講明細'!$C$3:$C$2000,$B9,'05_受講明細'!$D$3:$D$2000,"虐待防止",'05_受講明細'!$B$3:$B$2000,"&gt;="&amp;$E9)=0,"未実施",_xlfn.MINIFS('05_受講明細'!$B$3:$B$2000,'05_受講明細'!$C$3:$C$2000,$B9,'05_受講明細'!$D$3:$D$2000,"虐待防止",'05_受講明細'!$B$3:$B$2000,"&gt;="&amp;$E9)))</f>
        <v/>
      </c>
      <c r="N9" s="22">
        <f>IF($B9="","",IF(COUNTIFS('05_受講明細'!$C$3:$C$2000,$B9,'05_受講明細'!$D$3:$D$2000,"身体拘束適正化",'05_受講明細'!$B$3:$B$2000,"&gt;="&amp;$E9)=0,"未実施",_xlfn.MINIFS('05_受講明細'!$B$3:$B$2000,'05_受講明細'!$C$3:$C$2000,$B9,'05_受講明細'!$D$3:$D$2000,"身体拘束適正化",'05_受講明細'!$B$3:$B$2000,"&gt;="&amp;$E9)))</f>
        <v/>
      </c>
      <c r="O9" s="22">
        <f>IF($B9="","",IF(COUNTIFS('05_受講明細'!$C$3:$C$2000,$B9,'05_受講明細'!$D$3:$D$2000,"感染症・食中毒",'05_受講明細'!$B$3:$B$2000,"&gt;="&amp;$E9)=0,"未実施",_xlfn.MINIFS('05_受講明細'!$B$3:$B$2000,'05_受講明細'!$C$3:$C$2000,$B9,'05_受講明細'!$D$3:$D$2000,"感染症・食中毒",'05_受講明細'!$B$3:$B$2000,"&gt;="&amp;$E9)))</f>
        <v/>
      </c>
    </row>
    <row r="10" ht="16" customHeight="1">
      <c r="A10" s="20" t="n">
        <v>8</v>
      </c>
      <c r="B10" s="6" t="n"/>
      <c r="C10" s="6" t="n"/>
      <c r="D10" s="6" t="n"/>
      <c r="E10" s="8" t="n"/>
      <c r="F10" s="8" t="n"/>
      <c r="G10" s="6" t="n"/>
      <c r="H10" s="21">
        <f>IF($B10="","",IF($I10="該当",IF($G10&gt;=30,1,ROUND($G10/常勤時間,2)),ROUND($G10/常勤時間,2)))</f>
        <v/>
      </c>
      <c r="I10" s="6" t="n"/>
      <c r="J10" s="20">
        <f>IF($B10="","",IF(AND($E10&lt;=年度終了,OR($F10="",$F10&gt;=年度開始)),"在籍","対象外"))</f>
        <v/>
      </c>
      <c r="K10" s="20">
        <f>IF($B10="","",IF(AND($E10&gt;=年度開始,$E10&lt;=年度終了),"当年度採用",""))</f>
        <v/>
      </c>
      <c r="L10" s="22">
        <f>IF($K10="当年度採用",$E10+30,"")</f>
        <v/>
      </c>
      <c r="M10" s="22">
        <f>IF($B10="","",IF(COUNTIFS('05_受講明細'!$C$3:$C$2000,$B10,'05_受講明細'!$D$3:$D$2000,"虐待防止",'05_受講明細'!$B$3:$B$2000,"&gt;="&amp;$E10)=0,"未実施",_xlfn.MINIFS('05_受講明細'!$B$3:$B$2000,'05_受講明細'!$C$3:$C$2000,$B10,'05_受講明細'!$D$3:$D$2000,"虐待防止",'05_受講明細'!$B$3:$B$2000,"&gt;="&amp;$E10)))</f>
        <v/>
      </c>
      <c r="N10" s="22">
        <f>IF($B10="","",IF(COUNTIFS('05_受講明細'!$C$3:$C$2000,$B10,'05_受講明細'!$D$3:$D$2000,"身体拘束適正化",'05_受講明細'!$B$3:$B$2000,"&gt;="&amp;$E10)=0,"未実施",_xlfn.MINIFS('05_受講明細'!$B$3:$B$2000,'05_受講明細'!$C$3:$C$2000,$B10,'05_受講明細'!$D$3:$D$2000,"身体拘束適正化",'05_受講明細'!$B$3:$B$2000,"&gt;="&amp;$E10)))</f>
        <v/>
      </c>
      <c r="O10" s="22">
        <f>IF($B10="","",IF(COUNTIFS('05_受講明細'!$C$3:$C$2000,$B10,'05_受講明細'!$D$3:$D$2000,"感染症・食中毒",'05_受講明細'!$B$3:$B$2000,"&gt;="&amp;$E10)=0,"未実施",_xlfn.MINIFS('05_受講明細'!$B$3:$B$2000,'05_受講明細'!$C$3:$C$2000,$B10,'05_受講明細'!$D$3:$D$2000,"感染症・食中毒",'05_受講明細'!$B$3:$B$2000,"&gt;="&amp;$E10)))</f>
        <v/>
      </c>
    </row>
    <row r="11" ht="16" customHeight="1">
      <c r="A11" s="20" t="n">
        <v>9</v>
      </c>
      <c r="B11" s="6" t="n"/>
      <c r="C11" s="6" t="n"/>
      <c r="D11" s="6" t="n"/>
      <c r="E11" s="8" t="n"/>
      <c r="F11" s="8" t="n"/>
      <c r="G11" s="6" t="n"/>
      <c r="H11" s="21">
        <f>IF($B11="","",IF($I11="該当",IF($G11&gt;=30,1,ROUND($G11/常勤時間,2)),ROUND($G11/常勤時間,2)))</f>
        <v/>
      </c>
      <c r="I11" s="6" t="n"/>
      <c r="J11" s="20">
        <f>IF($B11="","",IF(AND($E11&lt;=年度終了,OR($F11="",$F11&gt;=年度開始)),"在籍","対象外"))</f>
        <v/>
      </c>
      <c r="K11" s="20">
        <f>IF($B11="","",IF(AND($E11&gt;=年度開始,$E11&lt;=年度終了),"当年度採用",""))</f>
        <v/>
      </c>
      <c r="L11" s="22">
        <f>IF($K11="当年度採用",$E11+30,"")</f>
        <v/>
      </c>
      <c r="M11" s="22">
        <f>IF($B11="","",IF(COUNTIFS('05_受講明細'!$C$3:$C$2000,$B11,'05_受講明細'!$D$3:$D$2000,"虐待防止",'05_受講明細'!$B$3:$B$2000,"&gt;="&amp;$E11)=0,"未実施",_xlfn.MINIFS('05_受講明細'!$B$3:$B$2000,'05_受講明細'!$C$3:$C$2000,$B11,'05_受講明細'!$D$3:$D$2000,"虐待防止",'05_受講明細'!$B$3:$B$2000,"&gt;="&amp;$E11)))</f>
        <v/>
      </c>
      <c r="N11" s="22">
        <f>IF($B11="","",IF(COUNTIFS('05_受講明細'!$C$3:$C$2000,$B11,'05_受講明細'!$D$3:$D$2000,"身体拘束適正化",'05_受講明細'!$B$3:$B$2000,"&gt;="&amp;$E11)=0,"未実施",_xlfn.MINIFS('05_受講明細'!$B$3:$B$2000,'05_受講明細'!$C$3:$C$2000,$B11,'05_受講明細'!$D$3:$D$2000,"身体拘束適正化",'05_受講明細'!$B$3:$B$2000,"&gt;="&amp;$E11)))</f>
        <v/>
      </c>
      <c r="O11" s="22">
        <f>IF($B11="","",IF(COUNTIFS('05_受講明細'!$C$3:$C$2000,$B11,'05_受講明細'!$D$3:$D$2000,"感染症・食中毒",'05_受講明細'!$B$3:$B$2000,"&gt;="&amp;$E11)=0,"未実施",_xlfn.MINIFS('05_受講明細'!$B$3:$B$2000,'05_受講明細'!$C$3:$C$2000,$B11,'05_受講明細'!$D$3:$D$2000,"感染症・食中毒",'05_受講明細'!$B$3:$B$2000,"&gt;="&amp;$E11)))</f>
        <v/>
      </c>
    </row>
    <row r="12" ht="16" customHeight="1">
      <c r="A12" s="20" t="n">
        <v>10</v>
      </c>
      <c r="B12" s="6" t="n"/>
      <c r="C12" s="6" t="n"/>
      <c r="D12" s="6" t="n"/>
      <c r="E12" s="8" t="n"/>
      <c r="F12" s="8" t="n"/>
      <c r="G12" s="6" t="n"/>
      <c r="H12" s="21">
        <f>IF($B12="","",IF($I12="該当",IF($G12&gt;=30,1,ROUND($G12/常勤時間,2)),ROUND($G12/常勤時間,2)))</f>
        <v/>
      </c>
      <c r="I12" s="6" t="n"/>
      <c r="J12" s="20">
        <f>IF($B12="","",IF(AND($E12&lt;=年度終了,OR($F12="",$F12&gt;=年度開始)),"在籍","対象外"))</f>
        <v/>
      </c>
      <c r="K12" s="20">
        <f>IF($B12="","",IF(AND($E12&gt;=年度開始,$E12&lt;=年度終了),"当年度採用",""))</f>
        <v/>
      </c>
      <c r="L12" s="22">
        <f>IF($K12="当年度採用",$E12+30,"")</f>
        <v/>
      </c>
      <c r="M12" s="22">
        <f>IF($B12="","",IF(COUNTIFS('05_受講明細'!$C$3:$C$2000,$B12,'05_受講明細'!$D$3:$D$2000,"虐待防止",'05_受講明細'!$B$3:$B$2000,"&gt;="&amp;$E12)=0,"未実施",_xlfn.MINIFS('05_受講明細'!$B$3:$B$2000,'05_受講明細'!$C$3:$C$2000,$B12,'05_受講明細'!$D$3:$D$2000,"虐待防止",'05_受講明細'!$B$3:$B$2000,"&gt;="&amp;$E12)))</f>
        <v/>
      </c>
      <c r="N12" s="22">
        <f>IF($B12="","",IF(COUNTIFS('05_受講明細'!$C$3:$C$2000,$B12,'05_受講明細'!$D$3:$D$2000,"身体拘束適正化",'05_受講明細'!$B$3:$B$2000,"&gt;="&amp;$E12)=0,"未実施",_xlfn.MINIFS('05_受講明細'!$B$3:$B$2000,'05_受講明細'!$C$3:$C$2000,$B12,'05_受講明細'!$D$3:$D$2000,"身体拘束適正化",'05_受講明細'!$B$3:$B$2000,"&gt;="&amp;$E12)))</f>
        <v/>
      </c>
      <c r="O12" s="22">
        <f>IF($B12="","",IF(COUNTIFS('05_受講明細'!$C$3:$C$2000,$B12,'05_受講明細'!$D$3:$D$2000,"感染症・食中毒",'05_受講明細'!$B$3:$B$2000,"&gt;="&amp;$E12)=0,"未実施",_xlfn.MINIFS('05_受講明細'!$B$3:$B$2000,'05_受講明細'!$C$3:$C$2000,$B12,'05_受講明細'!$D$3:$D$2000,"感染症・食中毒",'05_受講明細'!$B$3:$B$2000,"&gt;="&amp;$E12)))</f>
        <v/>
      </c>
    </row>
    <row r="13" ht="16" customHeight="1">
      <c r="A13" s="20" t="n">
        <v>11</v>
      </c>
      <c r="B13" s="6" t="n"/>
      <c r="C13" s="6" t="n"/>
      <c r="D13" s="6" t="n"/>
      <c r="E13" s="8" t="n"/>
      <c r="F13" s="8" t="n"/>
      <c r="G13" s="6" t="n"/>
      <c r="H13" s="21">
        <f>IF($B13="","",IF($I13="該当",IF($G13&gt;=30,1,ROUND($G13/常勤時間,2)),ROUND($G13/常勤時間,2)))</f>
        <v/>
      </c>
      <c r="I13" s="6" t="n"/>
      <c r="J13" s="20">
        <f>IF($B13="","",IF(AND($E13&lt;=年度終了,OR($F13="",$F13&gt;=年度開始)),"在籍","対象外"))</f>
        <v/>
      </c>
      <c r="K13" s="20">
        <f>IF($B13="","",IF(AND($E13&gt;=年度開始,$E13&lt;=年度終了),"当年度採用",""))</f>
        <v/>
      </c>
      <c r="L13" s="22">
        <f>IF($K13="当年度採用",$E13+30,"")</f>
        <v/>
      </c>
      <c r="M13" s="22">
        <f>IF($B13="","",IF(COUNTIFS('05_受講明細'!$C$3:$C$2000,$B13,'05_受講明細'!$D$3:$D$2000,"虐待防止",'05_受講明細'!$B$3:$B$2000,"&gt;="&amp;$E13)=0,"未実施",_xlfn.MINIFS('05_受講明細'!$B$3:$B$2000,'05_受講明細'!$C$3:$C$2000,$B13,'05_受講明細'!$D$3:$D$2000,"虐待防止",'05_受講明細'!$B$3:$B$2000,"&gt;="&amp;$E13)))</f>
        <v/>
      </c>
      <c r="N13" s="22">
        <f>IF($B13="","",IF(COUNTIFS('05_受講明細'!$C$3:$C$2000,$B13,'05_受講明細'!$D$3:$D$2000,"身体拘束適正化",'05_受講明細'!$B$3:$B$2000,"&gt;="&amp;$E13)=0,"未実施",_xlfn.MINIFS('05_受講明細'!$B$3:$B$2000,'05_受講明細'!$C$3:$C$2000,$B13,'05_受講明細'!$D$3:$D$2000,"身体拘束適正化",'05_受講明細'!$B$3:$B$2000,"&gt;="&amp;$E13)))</f>
        <v/>
      </c>
      <c r="O13" s="22">
        <f>IF($B13="","",IF(COUNTIFS('05_受講明細'!$C$3:$C$2000,$B13,'05_受講明細'!$D$3:$D$2000,"感染症・食中毒",'05_受講明細'!$B$3:$B$2000,"&gt;="&amp;$E13)=0,"未実施",_xlfn.MINIFS('05_受講明細'!$B$3:$B$2000,'05_受講明細'!$C$3:$C$2000,$B13,'05_受講明細'!$D$3:$D$2000,"感染症・食中毒",'05_受講明細'!$B$3:$B$2000,"&gt;="&amp;$E13)))</f>
        <v/>
      </c>
    </row>
    <row r="14" ht="16" customHeight="1">
      <c r="A14" s="20" t="n">
        <v>12</v>
      </c>
      <c r="B14" s="6" t="n"/>
      <c r="C14" s="6" t="n"/>
      <c r="D14" s="6" t="n"/>
      <c r="E14" s="8" t="n"/>
      <c r="F14" s="8" t="n"/>
      <c r="G14" s="6" t="n"/>
      <c r="H14" s="21">
        <f>IF($B14="","",IF($I14="該当",IF($G14&gt;=30,1,ROUND($G14/常勤時間,2)),ROUND($G14/常勤時間,2)))</f>
        <v/>
      </c>
      <c r="I14" s="6" t="n"/>
      <c r="J14" s="20">
        <f>IF($B14="","",IF(AND($E14&lt;=年度終了,OR($F14="",$F14&gt;=年度開始)),"在籍","対象外"))</f>
        <v/>
      </c>
      <c r="K14" s="20">
        <f>IF($B14="","",IF(AND($E14&gt;=年度開始,$E14&lt;=年度終了),"当年度採用",""))</f>
        <v/>
      </c>
      <c r="L14" s="22">
        <f>IF($K14="当年度採用",$E14+30,"")</f>
        <v/>
      </c>
      <c r="M14" s="22">
        <f>IF($B14="","",IF(COUNTIFS('05_受講明細'!$C$3:$C$2000,$B14,'05_受講明細'!$D$3:$D$2000,"虐待防止",'05_受講明細'!$B$3:$B$2000,"&gt;="&amp;$E14)=0,"未実施",_xlfn.MINIFS('05_受講明細'!$B$3:$B$2000,'05_受講明細'!$C$3:$C$2000,$B14,'05_受講明細'!$D$3:$D$2000,"虐待防止",'05_受講明細'!$B$3:$B$2000,"&gt;="&amp;$E14)))</f>
        <v/>
      </c>
      <c r="N14" s="22">
        <f>IF($B14="","",IF(COUNTIFS('05_受講明細'!$C$3:$C$2000,$B14,'05_受講明細'!$D$3:$D$2000,"身体拘束適正化",'05_受講明細'!$B$3:$B$2000,"&gt;="&amp;$E14)=0,"未実施",_xlfn.MINIFS('05_受講明細'!$B$3:$B$2000,'05_受講明細'!$C$3:$C$2000,$B14,'05_受講明細'!$D$3:$D$2000,"身体拘束適正化",'05_受講明細'!$B$3:$B$2000,"&gt;="&amp;$E14)))</f>
        <v/>
      </c>
      <c r="O14" s="22">
        <f>IF($B14="","",IF(COUNTIFS('05_受講明細'!$C$3:$C$2000,$B14,'05_受講明細'!$D$3:$D$2000,"感染症・食中毒",'05_受講明細'!$B$3:$B$2000,"&gt;="&amp;$E14)=0,"未実施",_xlfn.MINIFS('05_受講明細'!$B$3:$B$2000,'05_受講明細'!$C$3:$C$2000,$B14,'05_受講明細'!$D$3:$D$2000,"感染症・食中毒",'05_受講明細'!$B$3:$B$2000,"&gt;="&amp;$E14)))</f>
        <v/>
      </c>
    </row>
    <row r="15" ht="16" customHeight="1">
      <c r="A15" s="20" t="n">
        <v>13</v>
      </c>
      <c r="B15" s="6" t="n"/>
      <c r="C15" s="6" t="n"/>
      <c r="D15" s="6" t="n"/>
      <c r="E15" s="8" t="n"/>
      <c r="F15" s="8" t="n"/>
      <c r="G15" s="6" t="n"/>
      <c r="H15" s="21">
        <f>IF($B15="","",IF($I15="該当",IF($G15&gt;=30,1,ROUND($G15/常勤時間,2)),ROUND($G15/常勤時間,2)))</f>
        <v/>
      </c>
      <c r="I15" s="6" t="n"/>
      <c r="J15" s="20">
        <f>IF($B15="","",IF(AND($E15&lt;=年度終了,OR($F15="",$F15&gt;=年度開始)),"在籍","対象外"))</f>
        <v/>
      </c>
      <c r="K15" s="20">
        <f>IF($B15="","",IF(AND($E15&gt;=年度開始,$E15&lt;=年度終了),"当年度採用",""))</f>
        <v/>
      </c>
      <c r="L15" s="22">
        <f>IF($K15="当年度採用",$E15+30,"")</f>
        <v/>
      </c>
      <c r="M15" s="22">
        <f>IF($B15="","",IF(COUNTIFS('05_受講明細'!$C$3:$C$2000,$B15,'05_受講明細'!$D$3:$D$2000,"虐待防止",'05_受講明細'!$B$3:$B$2000,"&gt;="&amp;$E15)=0,"未実施",_xlfn.MINIFS('05_受講明細'!$B$3:$B$2000,'05_受講明細'!$C$3:$C$2000,$B15,'05_受講明細'!$D$3:$D$2000,"虐待防止",'05_受講明細'!$B$3:$B$2000,"&gt;="&amp;$E15)))</f>
        <v/>
      </c>
      <c r="N15" s="22">
        <f>IF($B15="","",IF(COUNTIFS('05_受講明細'!$C$3:$C$2000,$B15,'05_受講明細'!$D$3:$D$2000,"身体拘束適正化",'05_受講明細'!$B$3:$B$2000,"&gt;="&amp;$E15)=0,"未実施",_xlfn.MINIFS('05_受講明細'!$B$3:$B$2000,'05_受講明細'!$C$3:$C$2000,$B15,'05_受講明細'!$D$3:$D$2000,"身体拘束適正化",'05_受講明細'!$B$3:$B$2000,"&gt;="&amp;$E15)))</f>
        <v/>
      </c>
      <c r="O15" s="22">
        <f>IF($B15="","",IF(COUNTIFS('05_受講明細'!$C$3:$C$2000,$B15,'05_受講明細'!$D$3:$D$2000,"感染症・食中毒",'05_受講明細'!$B$3:$B$2000,"&gt;="&amp;$E15)=0,"未実施",_xlfn.MINIFS('05_受講明細'!$B$3:$B$2000,'05_受講明細'!$C$3:$C$2000,$B15,'05_受講明細'!$D$3:$D$2000,"感染症・食中毒",'05_受講明細'!$B$3:$B$2000,"&gt;="&amp;$E15)))</f>
        <v/>
      </c>
    </row>
    <row r="16" ht="16" customHeight="1">
      <c r="A16" s="20" t="n">
        <v>14</v>
      </c>
      <c r="B16" s="6" t="n"/>
      <c r="C16" s="6" t="n"/>
      <c r="D16" s="6" t="n"/>
      <c r="E16" s="8" t="n"/>
      <c r="F16" s="8" t="n"/>
      <c r="G16" s="6" t="n"/>
      <c r="H16" s="21">
        <f>IF($B16="","",IF($I16="該当",IF($G16&gt;=30,1,ROUND($G16/常勤時間,2)),ROUND($G16/常勤時間,2)))</f>
        <v/>
      </c>
      <c r="I16" s="6" t="n"/>
      <c r="J16" s="20">
        <f>IF($B16="","",IF(AND($E16&lt;=年度終了,OR($F16="",$F16&gt;=年度開始)),"在籍","対象外"))</f>
        <v/>
      </c>
      <c r="K16" s="20">
        <f>IF($B16="","",IF(AND($E16&gt;=年度開始,$E16&lt;=年度終了),"当年度採用",""))</f>
        <v/>
      </c>
      <c r="L16" s="22">
        <f>IF($K16="当年度採用",$E16+30,"")</f>
        <v/>
      </c>
      <c r="M16" s="22">
        <f>IF($B16="","",IF(COUNTIFS('05_受講明細'!$C$3:$C$2000,$B16,'05_受講明細'!$D$3:$D$2000,"虐待防止",'05_受講明細'!$B$3:$B$2000,"&gt;="&amp;$E16)=0,"未実施",_xlfn.MINIFS('05_受講明細'!$B$3:$B$2000,'05_受講明細'!$C$3:$C$2000,$B16,'05_受講明細'!$D$3:$D$2000,"虐待防止",'05_受講明細'!$B$3:$B$2000,"&gt;="&amp;$E16)))</f>
        <v/>
      </c>
      <c r="N16" s="22">
        <f>IF($B16="","",IF(COUNTIFS('05_受講明細'!$C$3:$C$2000,$B16,'05_受講明細'!$D$3:$D$2000,"身体拘束適正化",'05_受講明細'!$B$3:$B$2000,"&gt;="&amp;$E16)=0,"未実施",_xlfn.MINIFS('05_受講明細'!$B$3:$B$2000,'05_受講明細'!$C$3:$C$2000,$B16,'05_受講明細'!$D$3:$D$2000,"身体拘束適正化",'05_受講明細'!$B$3:$B$2000,"&gt;="&amp;$E16)))</f>
        <v/>
      </c>
      <c r="O16" s="22">
        <f>IF($B16="","",IF(COUNTIFS('05_受講明細'!$C$3:$C$2000,$B16,'05_受講明細'!$D$3:$D$2000,"感染症・食中毒",'05_受講明細'!$B$3:$B$2000,"&gt;="&amp;$E16)=0,"未実施",_xlfn.MINIFS('05_受講明細'!$B$3:$B$2000,'05_受講明細'!$C$3:$C$2000,$B16,'05_受講明細'!$D$3:$D$2000,"感染症・食中毒",'05_受講明細'!$B$3:$B$2000,"&gt;="&amp;$E16)))</f>
        <v/>
      </c>
    </row>
    <row r="17" ht="16" customHeight="1">
      <c r="A17" s="20" t="n">
        <v>15</v>
      </c>
      <c r="B17" s="6" t="n"/>
      <c r="C17" s="6" t="n"/>
      <c r="D17" s="6" t="n"/>
      <c r="E17" s="8" t="n"/>
      <c r="F17" s="8" t="n"/>
      <c r="G17" s="6" t="n"/>
      <c r="H17" s="21">
        <f>IF($B17="","",IF($I17="該当",IF($G17&gt;=30,1,ROUND($G17/常勤時間,2)),ROUND($G17/常勤時間,2)))</f>
        <v/>
      </c>
      <c r="I17" s="6" t="n"/>
      <c r="J17" s="20">
        <f>IF($B17="","",IF(AND($E17&lt;=年度終了,OR($F17="",$F17&gt;=年度開始)),"在籍","対象外"))</f>
        <v/>
      </c>
      <c r="K17" s="20">
        <f>IF($B17="","",IF(AND($E17&gt;=年度開始,$E17&lt;=年度終了),"当年度採用",""))</f>
        <v/>
      </c>
      <c r="L17" s="22">
        <f>IF($K17="当年度採用",$E17+30,"")</f>
        <v/>
      </c>
      <c r="M17" s="22">
        <f>IF($B17="","",IF(COUNTIFS('05_受講明細'!$C$3:$C$2000,$B17,'05_受講明細'!$D$3:$D$2000,"虐待防止",'05_受講明細'!$B$3:$B$2000,"&gt;="&amp;$E17)=0,"未実施",_xlfn.MINIFS('05_受講明細'!$B$3:$B$2000,'05_受講明細'!$C$3:$C$2000,$B17,'05_受講明細'!$D$3:$D$2000,"虐待防止",'05_受講明細'!$B$3:$B$2000,"&gt;="&amp;$E17)))</f>
        <v/>
      </c>
      <c r="N17" s="22">
        <f>IF($B17="","",IF(COUNTIFS('05_受講明細'!$C$3:$C$2000,$B17,'05_受講明細'!$D$3:$D$2000,"身体拘束適正化",'05_受講明細'!$B$3:$B$2000,"&gt;="&amp;$E17)=0,"未実施",_xlfn.MINIFS('05_受講明細'!$B$3:$B$2000,'05_受講明細'!$C$3:$C$2000,$B17,'05_受講明細'!$D$3:$D$2000,"身体拘束適正化",'05_受講明細'!$B$3:$B$2000,"&gt;="&amp;$E17)))</f>
        <v/>
      </c>
      <c r="O17" s="22">
        <f>IF($B17="","",IF(COUNTIFS('05_受講明細'!$C$3:$C$2000,$B17,'05_受講明細'!$D$3:$D$2000,"感染症・食中毒",'05_受講明細'!$B$3:$B$2000,"&gt;="&amp;$E17)=0,"未実施",_xlfn.MINIFS('05_受講明細'!$B$3:$B$2000,'05_受講明細'!$C$3:$C$2000,$B17,'05_受講明細'!$D$3:$D$2000,"感染症・食中毒",'05_受講明細'!$B$3:$B$2000,"&gt;="&amp;$E17)))</f>
        <v/>
      </c>
    </row>
    <row r="18" ht="16" customHeight="1">
      <c r="A18" s="20" t="n">
        <v>16</v>
      </c>
      <c r="B18" s="6" t="n"/>
      <c r="C18" s="6" t="n"/>
      <c r="D18" s="6" t="n"/>
      <c r="E18" s="8" t="n"/>
      <c r="F18" s="8" t="n"/>
      <c r="G18" s="6" t="n"/>
      <c r="H18" s="21">
        <f>IF($B18="","",IF($I18="該当",IF($G18&gt;=30,1,ROUND($G18/常勤時間,2)),ROUND($G18/常勤時間,2)))</f>
        <v/>
      </c>
      <c r="I18" s="6" t="n"/>
      <c r="J18" s="20">
        <f>IF($B18="","",IF(AND($E18&lt;=年度終了,OR($F18="",$F18&gt;=年度開始)),"在籍","対象外"))</f>
        <v/>
      </c>
      <c r="K18" s="20">
        <f>IF($B18="","",IF(AND($E18&gt;=年度開始,$E18&lt;=年度終了),"当年度採用",""))</f>
        <v/>
      </c>
      <c r="L18" s="22">
        <f>IF($K18="当年度採用",$E18+30,"")</f>
        <v/>
      </c>
      <c r="M18" s="22">
        <f>IF($B18="","",IF(COUNTIFS('05_受講明細'!$C$3:$C$2000,$B18,'05_受講明細'!$D$3:$D$2000,"虐待防止",'05_受講明細'!$B$3:$B$2000,"&gt;="&amp;$E18)=0,"未実施",_xlfn.MINIFS('05_受講明細'!$B$3:$B$2000,'05_受講明細'!$C$3:$C$2000,$B18,'05_受講明細'!$D$3:$D$2000,"虐待防止",'05_受講明細'!$B$3:$B$2000,"&gt;="&amp;$E18)))</f>
        <v/>
      </c>
      <c r="N18" s="22">
        <f>IF($B18="","",IF(COUNTIFS('05_受講明細'!$C$3:$C$2000,$B18,'05_受講明細'!$D$3:$D$2000,"身体拘束適正化",'05_受講明細'!$B$3:$B$2000,"&gt;="&amp;$E18)=0,"未実施",_xlfn.MINIFS('05_受講明細'!$B$3:$B$2000,'05_受講明細'!$C$3:$C$2000,$B18,'05_受講明細'!$D$3:$D$2000,"身体拘束適正化",'05_受講明細'!$B$3:$B$2000,"&gt;="&amp;$E18)))</f>
        <v/>
      </c>
      <c r="O18" s="22">
        <f>IF($B18="","",IF(COUNTIFS('05_受講明細'!$C$3:$C$2000,$B18,'05_受講明細'!$D$3:$D$2000,"感染症・食中毒",'05_受講明細'!$B$3:$B$2000,"&gt;="&amp;$E18)=0,"未実施",_xlfn.MINIFS('05_受講明細'!$B$3:$B$2000,'05_受講明細'!$C$3:$C$2000,$B18,'05_受講明細'!$D$3:$D$2000,"感染症・食中毒",'05_受講明細'!$B$3:$B$2000,"&gt;="&amp;$E18)))</f>
        <v/>
      </c>
    </row>
    <row r="19" ht="16" customHeight="1">
      <c r="A19" s="20" t="n">
        <v>17</v>
      </c>
      <c r="B19" s="6" t="n"/>
      <c r="C19" s="6" t="n"/>
      <c r="D19" s="6" t="n"/>
      <c r="E19" s="8" t="n"/>
      <c r="F19" s="8" t="n"/>
      <c r="G19" s="6" t="n"/>
      <c r="H19" s="21">
        <f>IF($B19="","",IF($I19="該当",IF($G19&gt;=30,1,ROUND($G19/常勤時間,2)),ROUND($G19/常勤時間,2)))</f>
        <v/>
      </c>
      <c r="I19" s="6" t="n"/>
      <c r="J19" s="20">
        <f>IF($B19="","",IF(AND($E19&lt;=年度終了,OR($F19="",$F19&gt;=年度開始)),"在籍","対象外"))</f>
        <v/>
      </c>
      <c r="K19" s="20">
        <f>IF($B19="","",IF(AND($E19&gt;=年度開始,$E19&lt;=年度終了),"当年度採用",""))</f>
        <v/>
      </c>
      <c r="L19" s="22">
        <f>IF($K19="当年度採用",$E19+30,"")</f>
        <v/>
      </c>
      <c r="M19" s="22">
        <f>IF($B19="","",IF(COUNTIFS('05_受講明細'!$C$3:$C$2000,$B19,'05_受講明細'!$D$3:$D$2000,"虐待防止",'05_受講明細'!$B$3:$B$2000,"&gt;="&amp;$E19)=0,"未実施",_xlfn.MINIFS('05_受講明細'!$B$3:$B$2000,'05_受講明細'!$C$3:$C$2000,$B19,'05_受講明細'!$D$3:$D$2000,"虐待防止",'05_受講明細'!$B$3:$B$2000,"&gt;="&amp;$E19)))</f>
        <v/>
      </c>
      <c r="N19" s="22">
        <f>IF($B19="","",IF(COUNTIFS('05_受講明細'!$C$3:$C$2000,$B19,'05_受講明細'!$D$3:$D$2000,"身体拘束適正化",'05_受講明細'!$B$3:$B$2000,"&gt;="&amp;$E19)=0,"未実施",_xlfn.MINIFS('05_受講明細'!$B$3:$B$2000,'05_受講明細'!$C$3:$C$2000,$B19,'05_受講明細'!$D$3:$D$2000,"身体拘束適正化",'05_受講明細'!$B$3:$B$2000,"&gt;="&amp;$E19)))</f>
        <v/>
      </c>
      <c r="O19" s="22">
        <f>IF($B19="","",IF(COUNTIFS('05_受講明細'!$C$3:$C$2000,$B19,'05_受講明細'!$D$3:$D$2000,"感染症・食中毒",'05_受講明細'!$B$3:$B$2000,"&gt;="&amp;$E19)=0,"未実施",_xlfn.MINIFS('05_受講明細'!$B$3:$B$2000,'05_受講明細'!$C$3:$C$2000,$B19,'05_受講明細'!$D$3:$D$2000,"感染症・食中毒",'05_受講明細'!$B$3:$B$2000,"&gt;="&amp;$E19)))</f>
        <v/>
      </c>
    </row>
    <row r="20" ht="16" customHeight="1">
      <c r="A20" s="20" t="n">
        <v>18</v>
      </c>
      <c r="B20" s="6" t="n"/>
      <c r="C20" s="6" t="n"/>
      <c r="D20" s="6" t="n"/>
      <c r="E20" s="8" t="n"/>
      <c r="F20" s="8" t="n"/>
      <c r="G20" s="6" t="n"/>
      <c r="H20" s="21">
        <f>IF($B20="","",IF($I20="該当",IF($G20&gt;=30,1,ROUND($G20/常勤時間,2)),ROUND($G20/常勤時間,2)))</f>
        <v/>
      </c>
      <c r="I20" s="6" t="n"/>
      <c r="J20" s="20">
        <f>IF($B20="","",IF(AND($E20&lt;=年度終了,OR($F20="",$F20&gt;=年度開始)),"在籍","対象外"))</f>
        <v/>
      </c>
      <c r="K20" s="20">
        <f>IF($B20="","",IF(AND($E20&gt;=年度開始,$E20&lt;=年度終了),"当年度採用",""))</f>
        <v/>
      </c>
      <c r="L20" s="22">
        <f>IF($K20="当年度採用",$E20+30,"")</f>
        <v/>
      </c>
      <c r="M20" s="22">
        <f>IF($B20="","",IF(COUNTIFS('05_受講明細'!$C$3:$C$2000,$B20,'05_受講明細'!$D$3:$D$2000,"虐待防止",'05_受講明細'!$B$3:$B$2000,"&gt;="&amp;$E20)=0,"未実施",_xlfn.MINIFS('05_受講明細'!$B$3:$B$2000,'05_受講明細'!$C$3:$C$2000,$B20,'05_受講明細'!$D$3:$D$2000,"虐待防止",'05_受講明細'!$B$3:$B$2000,"&gt;="&amp;$E20)))</f>
        <v/>
      </c>
      <c r="N20" s="22">
        <f>IF($B20="","",IF(COUNTIFS('05_受講明細'!$C$3:$C$2000,$B20,'05_受講明細'!$D$3:$D$2000,"身体拘束適正化",'05_受講明細'!$B$3:$B$2000,"&gt;="&amp;$E20)=0,"未実施",_xlfn.MINIFS('05_受講明細'!$B$3:$B$2000,'05_受講明細'!$C$3:$C$2000,$B20,'05_受講明細'!$D$3:$D$2000,"身体拘束適正化",'05_受講明細'!$B$3:$B$2000,"&gt;="&amp;$E20)))</f>
        <v/>
      </c>
      <c r="O20" s="22">
        <f>IF($B20="","",IF(COUNTIFS('05_受講明細'!$C$3:$C$2000,$B20,'05_受講明細'!$D$3:$D$2000,"感染症・食中毒",'05_受講明細'!$B$3:$B$2000,"&gt;="&amp;$E20)=0,"未実施",_xlfn.MINIFS('05_受講明細'!$B$3:$B$2000,'05_受講明細'!$C$3:$C$2000,$B20,'05_受講明細'!$D$3:$D$2000,"感染症・食中毒",'05_受講明細'!$B$3:$B$2000,"&gt;="&amp;$E20)))</f>
        <v/>
      </c>
    </row>
    <row r="21" ht="16" customHeight="1">
      <c r="A21" s="20" t="n">
        <v>19</v>
      </c>
      <c r="B21" s="6" t="n"/>
      <c r="C21" s="6" t="n"/>
      <c r="D21" s="6" t="n"/>
      <c r="E21" s="8" t="n"/>
      <c r="F21" s="8" t="n"/>
      <c r="G21" s="6" t="n"/>
      <c r="H21" s="21">
        <f>IF($B21="","",IF($I21="該当",IF($G21&gt;=30,1,ROUND($G21/常勤時間,2)),ROUND($G21/常勤時間,2)))</f>
        <v/>
      </c>
      <c r="I21" s="6" t="n"/>
      <c r="J21" s="20">
        <f>IF($B21="","",IF(AND($E21&lt;=年度終了,OR($F21="",$F21&gt;=年度開始)),"在籍","対象外"))</f>
        <v/>
      </c>
      <c r="K21" s="20">
        <f>IF($B21="","",IF(AND($E21&gt;=年度開始,$E21&lt;=年度終了),"当年度採用",""))</f>
        <v/>
      </c>
      <c r="L21" s="22">
        <f>IF($K21="当年度採用",$E21+30,"")</f>
        <v/>
      </c>
      <c r="M21" s="22">
        <f>IF($B21="","",IF(COUNTIFS('05_受講明細'!$C$3:$C$2000,$B21,'05_受講明細'!$D$3:$D$2000,"虐待防止",'05_受講明細'!$B$3:$B$2000,"&gt;="&amp;$E21)=0,"未実施",_xlfn.MINIFS('05_受講明細'!$B$3:$B$2000,'05_受講明細'!$C$3:$C$2000,$B21,'05_受講明細'!$D$3:$D$2000,"虐待防止",'05_受講明細'!$B$3:$B$2000,"&gt;="&amp;$E21)))</f>
        <v/>
      </c>
      <c r="N21" s="22">
        <f>IF($B21="","",IF(COUNTIFS('05_受講明細'!$C$3:$C$2000,$B21,'05_受講明細'!$D$3:$D$2000,"身体拘束適正化",'05_受講明細'!$B$3:$B$2000,"&gt;="&amp;$E21)=0,"未実施",_xlfn.MINIFS('05_受講明細'!$B$3:$B$2000,'05_受講明細'!$C$3:$C$2000,$B21,'05_受講明細'!$D$3:$D$2000,"身体拘束適正化",'05_受講明細'!$B$3:$B$2000,"&gt;="&amp;$E21)))</f>
        <v/>
      </c>
      <c r="O21" s="22">
        <f>IF($B21="","",IF(COUNTIFS('05_受講明細'!$C$3:$C$2000,$B21,'05_受講明細'!$D$3:$D$2000,"感染症・食中毒",'05_受講明細'!$B$3:$B$2000,"&gt;="&amp;$E21)=0,"未実施",_xlfn.MINIFS('05_受講明細'!$B$3:$B$2000,'05_受講明細'!$C$3:$C$2000,$B21,'05_受講明細'!$D$3:$D$2000,"感染症・食中毒",'05_受講明細'!$B$3:$B$2000,"&gt;="&amp;$E21)))</f>
        <v/>
      </c>
    </row>
    <row r="22" ht="16" customHeight="1">
      <c r="A22" s="20" t="n">
        <v>20</v>
      </c>
      <c r="B22" s="6" t="n"/>
      <c r="C22" s="6" t="n"/>
      <c r="D22" s="6" t="n"/>
      <c r="E22" s="8" t="n"/>
      <c r="F22" s="8" t="n"/>
      <c r="G22" s="6" t="n"/>
      <c r="H22" s="21">
        <f>IF($B22="","",IF($I22="該当",IF($G22&gt;=30,1,ROUND($G22/常勤時間,2)),ROUND($G22/常勤時間,2)))</f>
        <v/>
      </c>
      <c r="I22" s="6" t="n"/>
      <c r="J22" s="20">
        <f>IF($B22="","",IF(AND($E22&lt;=年度終了,OR($F22="",$F22&gt;=年度開始)),"在籍","対象外"))</f>
        <v/>
      </c>
      <c r="K22" s="20">
        <f>IF($B22="","",IF(AND($E22&gt;=年度開始,$E22&lt;=年度終了),"当年度採用",""))</f>
        <v/>
      </c>
      <c r="L22" s="22">
        <f>IF($K22="当年度採用",$E22+30,"")</f>
        <v/>
      </c>
      <c r="M22" s="22">
        <f>IF($B22="","",IF(COUNTIFS('05_受講明細'!$C$3:$C$2000,$B22,'05_受講明細'!$D$3:$D$2000,"虐待防止",'05_受講明細'!$B$3:$B$2000,"&gt;="&amp;$E22)=0,"未実施",_xlfn.MINIFS('05_受講明細'!$B$3:$B$2000,'05_受講明細'!$C$3:$C$2000,$B22,'05_受講明細'!$D$3:$D$2000,"虐待防止",'05_受講明細'!$B$3:$B$2000,"&gt;="&amp;$E22)))</f>
        <v/>
      </c>
      <c r="N22" s="22">
        <f>IF($B22="","",IF(COUNTIFS('05_受講明細'!$C$3:$C$2000,$B22,'05_受講明細'!$D$3:$D$2000,"身体拘束適正化",'05_受講明細'!$B$3:$B$2000,"&gt;="&amp;$E22)=0,"未実施",_xlfn.MINIFS('05_受講明細'!$B$3:$B$2000,'05_受講明細'!$C$3:$C$2000,$B22,'05_受講明細'!$D$3:$D$2000,"身体拘束適正化",'05_受講明細'!$B$3:$B$2000,"&gt;="&amp;$E22)))</f>
        <v/>
      </c>
      <c r="O22" s="22">
        <f>IF($B22="","",IF(COUNTIFS('05_受講明細'!$C$3:$C$2000,$B22,'05_受講明細'!$D$3:$D$2000,"感染症・食中毒",'05_受講明細'!$B$3:$B$2000,"&gt;="&amp;$E22)=0,"未実施",_xlfn.MINIFS('05_受講明細'!$B$3:$B$2000,'05_受講明細'!$C$3:$C$2000,$B22,'05_受講明細'!$D$3:$D$2000,"感染症・食中毒",'05_受講明細'!$B$3:$B$2000,"&gt;="&amp;$E22)))</f>
        <v/>
      </c>
    </row>
    <row r="23" ht="16" customHeight="1">
      <c r="A23" s="20" t="n">
        <v>21</v>
      </c>
      <c r="B23" s="6" t="n"/>
      <c r="C23" s="6" t="n"/>
      <c r="D23" s="6" t="n"/>
      <c r="E23" s="8" t="n"/>
      <c r="F23" s="8" t="n"/>
      <c r="G23" s="6" t="n"/>
      <c r="H23" s="21">
        <f>IF($B23="","",IF($I23="該当",IF($G23&gt;=30,1,ROUND($G23/常勤時間,2)),ROUND($G23/常勤時間,2)))</f>
        <v/>
      </c>
      <c r="I23" s="6" t="n"/>
      <c r="J23" s="20">
        <f>IF($B23="","",IF(AND($E23&lt;=年度終了,OR($F23="",$F23&gt;=年度開始)),"在籍","対象外"))</f>
        <v/>
      </c>
      <c r="K23" s="20">
        <f>IF($B23="","",IF(AND($E23&gt;=年度開始,$E23&lt;=年度終了),"当年度採用",""))</f>
        <v/>
      </c>
      <c r="L23" s="22">
        <f>IF($K23="当年度採用",$E23+30,"")</f>
        <v/>
      </c>
      <c r="M23" s="22">
        <f>IF($B23="","",IF(COUNTIFS('05_受講明細'!$C$3:$C$2000,$B23,'05_受講明細'!$D$3:$D$2000,"虐待防止",'05_受講明細'!$B$3:$B$2000,"&gt;="&amp;$E23)=0,"未実施",_xlfn.MINIFS('05_受講明細'!$B$3:$B$2000,'05_受講明細'!$C$3:$C$2000,$B23,'05_受講明細'!$D$3:$D$2000,"虐待防止",'05_受講明細'!$B$3:$B$2000,"&gt;="&amp;$E23)))</f>
        <v/>
      </c>
      <c r="N23" s="22">
        <f>IF($B23="","",IF(COUNTIFS('05_受講明細'!$C$3:$C$2000,$B23,'05_受講明細'!$D$3:$D$2000,"身体拘束適正化",'05_受講明細'!$B$3:$B$2000,"&gt;="&amp;$E23)=0,"未実施",_xlfn.MINIFS('05_受講明細'!$B$3:$B$2000,'05_受講明細'!$C$3:$C$2000,$B23,'05_受講明細'!$D$3:$D$2000,"身体拘束適正化",'05_受講明細'!$B$3:$B$2000,"&gt;="&amp;$E23)))</f>
        <v/>
      </c>
      <c r="O23" s="22">
        <f>IF($B23="","",IF(COUNTIFS('05_受講明細'!$C$3:$C$2000,$B23,'05_受講明細'!$D$3:$D$2000,"感染症・食中毒",'05_受講明細'!$B$3:$B$2000,"&gt;="&amp;$E23)=0,"未実施",_xlfn.MINIFS('05_受講明細'!$B$3:$B$2000,'05_受講明細'!$C$3:$C$2000,$B23,'05_受講明細'!$D$3:$D$2000,"感染症・食中毒",'05_受講明細'!$B$3:$B$2000,"&gt;="&amp;$E23)))</f>
        <v/>
      </c>
    </row>
    <row r="24" ht="16" customHeight="1">
      <c r="A24" s="20" t="n">
        <v>22</v>
      </c>
      <c r="B24" s="6" t="n"/>
      <c r="C24" s="6" t="n"/>
      <c r="D24" s="6" t="n"/>
      <c r="E24" s="8" t="n"/>
      <c r="F24" s="8" t="n"/>
      <c r="G24" s="6" t="n"/>
      <c r="H24" s="21">
        <f>IF($B24="","",IF($I24="該当",IF($G24&gt;=30,1,ROUND($G24/常勤時間,2)),ROUND($G24/常勤時間,2)))</f>
        <v/>
      </c>
      <c r="I24" s="6" t="n"/>
      <c r="J24" s="20">
        <f>IF($B24="","",IF(AND($E24&lt;=年度終了,OR($F24="",$F24&gt;=年度開始)),"在籍","対象外"))</f>
        <v/>
      </c>
      <c r="K24" s="20">
        <f>IF($B24="","",IF(AND($E24&gt;=年度開始,$E24&lt;=年度終了),"当年度採用",""))</f>
        <v/>
      </c>
      <c r="L24" s="22">
        <f>IF($K24="当年度採用",$E24+30,"")</f>
        <v/>
      </c>
      <c r="M24" s="22">
        <f>IF($B24="","",IF(COUNTIFS('05_受講明細'!$C$3:$C$2000,$B24,'05_受講明細'!$D$3:$D$2000,"虐待防止",'05_受講明細'!$B$3:$B$2000,"&gt;="&amp;$E24)=0,"未実施",_xlfn.MINIFS('05_受講明細'!$B$3:$B$2000,'05_受講明細'!$C$3:$C$2000,$B24,'05_受講明細'!$D$3:$D$2000,"虐待防止",'05_受講明細'!$B$3:$B$2000,"&gt;="&amp;$E24)))</f>
        <v/>
      </c>
      <c r="N24" s="22">
        <f>IF($B24="","",IF(COUNTIFS('05_受講明細'!$C$3:$C$2000,$B24,'05_受講明細'!$D$3:$D$2000,"身体拘束適正化",'05_受講明細'!$B$3:$B$2000,"&gt;="&amp;$E24)=0,"未実施",_xlfn.MINIFS('05_受講明細'!$B$3:$B$2000,'05_受講明細'!$C$3:$C$2000,$B24,'05_受講明細'!$D$3:$D$2000,"身体拘束適正化",'05_受講明細'!$B$3:$B$2000,"&gt;="&amp;$E24)))</f>
        <v/>
      </c>
      <c r="O24" s="22">
        <f>IF($B24="","",IF(COUNTIFS('05_受講明細'!$C$3:$C$2000,$B24,'05_受講明細'!$D$3:$D$2000,"感染症・食中毒",'05_受講明細'!$B$3:$B$2000,"&gt;="&amp;$E24)=0,"未実施",_xlfn.MINIFS('05_受講明細'!$B$3:$B$2000,'05_受講明細'!$C$3:$C$2000,$B24,'05_受講明細'!$D$3:$D$2000,"感染症・食中毒",'05_受講明細'!$B$3:$B$2000,"&gt;="&amp;$E24)))</f>
        <v/>
      </c>
    </row>
    <row r="25" ht="16" customHeight="1">
      <c r="A25" s="20" t="n">
        <v>23</v>
      </c>
      <c r="B25" s="6" t="n"/>
      <c r="C25" s="6" t="n"/>
      <c r="D25" s="6" t="n"/>
      <c r="E25" s="8" t="n"/>
      <c r="F25" s="8" t="n"/>
      <c r="G25" s="6" t="n"/>
      <c r="H25" s="21">
        <f>IF($B25="","",IF($I25="該当",IF($G25&gt;=30,1,ROUND($G25/常勤時間,2)),ROUND($G25/常勤時間,2)))</f>
        <v/>
      </c>
      <c r="I25" s="6" t="n"/>
      <c r="J25" s="20">
        <f>IF($B25="","",IF(AND($E25&lt;=年度終了,OR($F25="",$F25&gt;=年度開始)),"在籍","対象外"))</f>
        <v/>
      </c>
      <c r="K25" s="20">
        <f>IF($B25="","",IF(AND($E25&gt;=年度開始,$E25&lt;=年度終了),"当年度採用",""))</f>
        <v/>
      </c>
      <c r="L25" s="22">
        <f>IF($K25="当年度採用",$E25+30,"")</f>
        <v/>
      </c>
      <c r="M25" s="22">
        <f>IF($B25="","",IF(COUNTIFS('05_受講明細'!$C$3:$C$2000,$B25,'05_受講明細'!$D$3:$D$2000,"虐待防止",'05_受講明細'!$B$3:$B$2000,"&gt;="&amp;$E25)=0,"未実施",_xlfn.MINIFS('05_受講明細'!$B$3:$B$2000,'05_受講明細'!$C$3:$C$2000,$B25,'05_受講明細'!$D$3:$D$2000,"虐待防止",'05_受講明細'!$B$3:$B$2000,"&gt;="&amp;$E25)))</f>
        <v/>
      </c>
      <c r="N25" s="22">
        <f>IF($B25="","",IF(COUNTIFS('05_受講明細'!$C$3:$C$2000,$B25,'05_受講明細'!$D$3:$D$2000,"身体拘束適正化",'05_受講明細'!$B$3:$B$2000,"&gt;="&amp;$E25)=0,"未実施",_xlfn.MINIFS('05_受講明細'!$B$3:$B$2000,'05_受講明細'!$C$3:$C$2000,$B25,'05_受講明細'!$D$3:$D$2000,"身体拘束適正化",'05_受講明細'!$B$3:$B$2000,"&gt;="&amp;$E25)))</f>
        <v/>
      </c>
      <c r="O25" s="22">
        <f>IF($B25="","",IF(COUNTIFS('05_受講明細'!$C$3:$C$2000,$B25,'05_受講明細'!$D$3:$D$2000,"感染症・食中毒",'05_受講明細'!$B$3:$B$2000,"&gt;="&amp;$E25)=0,"未実施",_xlfn.MINIFS('05_受講明細'!$B$3:$B$2000,'05_受講明細'!$C$3:$C$2000,$B25,'05_受講明細'!$D$3:$D$2000,"感染症・食中毒",'05_受講明細'!$B$3:$B$2000,"&gt;="&amp;$E25)))</f>
        <v/>
      </c>
    </row>
    <row r="26" ht="16" customHeight="1">
      <c r="A26" s="20" t="n">
        <v>24</v>
      </c>
      <c r="B26" s="6" t="n"/>
      <c r="C26" s="6" t="n"/>
      <c r="D26" s="6" t="n"/>
      <c r="E26" s="8" t="n"/>
      <c r="F26" s="8" t="n"/>
      <c r="G26" s="6" t="n"/>
      <c r="H26" s="21">
        <f>IF($B26="","",IF($I26="該当",IF($G26&gt;=30,1,ROUND($G26/常勤時間,2)),ROUND($G26/常勤時間,2)))</f>
        <v/>
      </c>
      <c r="I26" s="6" t="n"/>
      <c r="J26" s="20">
        <f>IF($B26="","",IF(AND($E26&lt;=年度終了,OR($F26="",$F26&gt;=年度開始)),"在籍","対象外"))</f>
        <v/>
      </c>
      <c r="K26" s="20">
        <f>IF($B26="","",IF(AND($E26&gt;=年度開始,$E26&lt;=年度終了),"当年度採用",""))</f>
        <v/>
      </c>
      <c r="L26" s="22">
        <f>IF($K26="当年度採用",$E26+30,"")</f>
        <v/>
      </c>
      <c r="M26" s="22">
        <f>IF($B26="","",IF(COUNTIFS('05_受講明細'!$C$3:$C$2000,$B26,'05_受講明細'!$D$3:$D$2000,"虐待防止",'05_受講明細'!$B$3:$B$2000,"&gt;="&amp;$E26)=0,"未実施",_xlfn.MINIFS('05_受講明細'!$B$3:$B$2000,'05_受講明細'!$C$3:$C$2000,$B26,'05_受講明細'!$D$3:$D$2000,"虐待防止",'05_受講明細'!$B$3:$B$2000,"&gt;="&amp;$E26)))</f>
        <v/>
      </c>
      <c r="N26" s="22">
        <f>IF($B26="","",IF(COUNTIFS('05_受講明細'!$C$3:$C$2000,$B26,'05_受講明細'!$D$3:$D$2000,"身体拘束適正化",'05_受講明細'!$B$3:$B$2000,"&gt;="&amp;$E26)=0,"未実施",_xlfn.MINIFS('05_受講明細'!$B$3:$B$2000,'05_受講明細'!$C$3:$C$2000,$B26,'05_受講明細'!$D$3:$D$2000,"身体拘束適正化",'05_受講明細'!$B$3:$B$2000,"&gt;="&amp;$E26)))</f>
        <v/>
      </c>
      <c r="O26" s="22">
        <f>IF($B26="","",IF(COUNTIFS('05_受講明細'!$C$3:$C$2000,$B26,'05_受講明細'!$D$3:$D$2000,"感染症・食中毒",'05_受講明細'!$B$3:$B$2000,"&gt;="&amp;$E26)=0,"未実施",_xlfn.MINIFS('05_受講明細'!$B$3:$B$2000,'05_受講明細'!$C$3:$C$2000,$B26,'05_受講明細'!$D$3:$D$2000,"感染症・食中毒",'05_受講明細'!$B$3:$B$2000,"&gt;="&amp;$E26)))</f>
        <v/>
      </c>
    </row>
    <row r="27" ht="16" customHeight="1">
      <c r="A27" s="20" t="n">
        <v>25</v>
      </c>
      <c r="B27" s="6" t="n"/>
      <c r="C27" s="6" t="n"/>
      <c r="D27" s="6" t="n"/>
      <c r="E27" s="8" t="n"/>
      <c r="F27" s="8" t="n"/>
      <c r="G27" s="6" t="n"/>
      <c r="H27" s="21">
        <f>IF($B27="","",IF($I27="該当",IF($G27&gt;=30,1,ROUND($G27/常勤時間,2)),ROUND($G27/常勤時間,2)))</f>
        <v/>
      </c>
      <c r="I27" s="6" t="n"/>
      <c r="J27" s="20">
        <f>IF($B27="","",IF(AND($E27&lt;=年度終了,OR($F27="",$F27&gt;=年度開始)),"在籍","対象外"))</f>
        <v/>
      </c>
      <c r="K27" s="20">
        <f>IF($B27="","",IF(AND($E27&gt;=年度開始,$E27&lt;=年度終了),"当年度採用",""))</f>
        <v/>
      </c>
      <c r="L27" s="22">
        <f>IF($K27="当年度採用",$E27+30,"")</f>
        <v/>
      </c>
      <c r="M27" s="22">
        <f>IF($B27="","",IF(COUNTIFS('05_受講明細'!$C$3:$C$2000,$B27,'05_受講明細'!$D$3:$D$2000,"虐待防止",'05_受講明細'!$B$3:$B$2000,"&gt;="&amp;$E27)=0,"未実施",_xlfn.MINIFS('05_受講明細'!$B$3:$B$2000,'05_受講明細'!$C$3:$C$2000,$B27,'05_受講明細'!$D$3:$D$2000,"虐待防止",'05_受講明細'!$B$3:$B$2000,"&gt;="&amp;$E27)))</f>
        <v/>
      </c>
      <c r="N27" s="22">
        <f>IF($B27="","",IF(COUNTIFS('05_受講明細'!$C$3:$C$2000,$B27,'05_受講明細'!$D$3:$D$2000,"身体拘束適正化",'05_受講明細'!$B$3:$B$2000,"&gt;="&amp;$E27)=0,"未実施",_xlfn.MINIFS('05_受講明細'!$B$3:$B$2000,'05_受講明細'!$C$3:$C$2000,$B27,'05_受講明細'!$D$3:$D$2000,"身体拘束適正化",'05_受講明細'!$B$3:$B$2000,"&gt;="&amp;$E27)))</f>
        <v/>
      </c>
      <c r="O27" s="22">
        <f>IF($B27="","",IF(COUNTIFS('05_受講明細'!$C$3:$C$2000,$B27,'05_受講明細'!$D$3:$D$2000,"感染症・食中毒",'05_受講明細'!$B$3:$B$2000,"&gt;="&amp;$E27)=0,"未実施",_xlfn.MINIFS('05_受講明細'!$B$3:$B$2000,'05_受講明細'!$C$3:$C$2000,$B27,'05_受講明細'!$D$3:$D$2000,"感染症・食中毒",'05_受講明細'!$B$3:$B$2000,"&gt;="&amp;$E27)))</f>
        <v/>
      </c>
    </row>
    <row r="28" ht="16" customHeight="1">
      <c r="A28" s="20" t="n">
        <v>26</v>
      </c>
      <c r="B28" s="6" t="n"/>
      <c r="C28" s="6" t="n"/>
      <c r="D28" s="6" t="n"/>
      <c r="E28" s="8" t="n"/>
      <c r="F28" s="8" t="n"/>
      <c r="G28" s="6" t="n"/>
      <c r="H28" s="21">
        <f>IF($B28="","",IF($I28="該当",IF($G28&gt;=30,1,ROUND($G28/常勤時間,2)),ROUND($G28/常勤時間,2)))</f>
        <v/>
      </c>
      <c r="I28" s="6" t="n"/>
      <c r="J28" s="20">
        <f>IF($B28="","",IF(AND($E28&lt;=年度終了,OR($F28="",$F28&gt;=年度開始)),"在籍","対象外"))</f>
        <v/>
      </c>
      <c r="K28" s="20">
        <f>IF($B28="","",IF(AND($E28&gt;=年度開始,$E28&lt;=年度終了),"当年度採用",""))</f>
        <v/>
      </c>
      <c r="L28" s="22">
        <f>IF($K28="当年度採用",$E28+30,"")</f>
        <v/>
      </c>
      <c r="M28" s="22">
        <f>IF($B28="","",IF(COUNTIFS('05_受講明細'!$C$3:$C$2000,$B28,'05_受講明細'!$D$3:$D$2000,"虐待防止",'05_受講明細'!$B$3:$B$2000,"&gt;="&amp;$E28)=0,"未実施",_xlfn.MINIFS('05_受講明細'!$B$3:$B$2000,'05_受講明細'!$C$3:$C$2000,$B28,'05_受講明細'!$D$3:$D$2000,"虐待防止",'05_受講明細'!$B$3:$B$2000,"&gt;="&amp;$E28)))</f>
        <v/>
      </c>
      <c r="N28" s="22">
        <f>IF($B28="","",IF(COUNTIFS('05_受講明細'!$C$3:$C$2000,$B28,'05_受講明細'!$D$3:$D$2000,"身体拘束適正化",'05_受講明細'!$B$3:$B$2000,"&gt;="&amp;$E28)=0,"未実施",_xlfn.MINIFS('05_受講明細'!$B$3:$B$2000,'05_受講明細'!$C$3:$C$2000,$B28,'05_受講明細'!$D$3:$D$2000,"身体拘束適正化",'05_受講明細'!$B$3:$B$2000,"&gt;="&amp;$E28)))</f>
        <v/>
      </c>
      <c r="O28" s="22">
        <f>IF($B28="","",IF(COUNTIFS('05_受講明細'!$C$3:$C$2000,$B28,'05_受講明細'!$D$3:$D$2000,"感染症・食中毒",'05_受講明細'!$B$3:$B$2000,"&gt;="&amp;$E28)=0,"未実施",_xlfn.MINIFS('05_受講明細'!$B$3:$B$2000,'05_受講明細'!$C$3:$C$2000,$B28,'05_受講明細'!$D$3:$D$2000,"感染症・食中毒",'05_受講明細'!$B$3:$B$2000,"&gt;="&amp;$E28)))</f>
        <v/>
      </c>
    </row>
    <row r="29" ht="16" customHeight="1">
      <c r="A29" s="20" t="n">
        <v>27</v>
      </c>
      <c r="B29" s="6" t="n"/>
      <c r="C29" s="6" t="n"/>
      <c r="D29" s="6" t="n"/>
      <c r="E29" s="8" t="n"/>
      <c r="F29" s="8" t="n"/>
      <c r="G29" s="6" t="n"/>
      <c r="H29" s="21">
        <f>IF($B29="","",IF($I29="該当",IF($G29&gt;=30,1,ROUND($G29/常勤時間,2)),ROUND($G29/常勤時間,2)))</f>
        <v/>
      </c>
      <c r="I29" s="6" t="n"/>
      <c r="J29" s="20">
        <f>IF($B29="","",IF(AND($E29&lt;=年度終了,OR($F29="",$F29&gt;=年度開始)),"在籍","対象外"))</f>
        <v/>
      </c>
      <c r="K29" s="20">
        <f>IF($B29="","",IF(AND($E29&gt;=年度開始,$E29&lt;=年度終了),"当年度採用",""))</f>
        <v/>
      </c>
      <c r="L29" s="22">
        <f>IF($K29="当年度採用",$E29+30,"")</f>
        <v/>
      </c>
      <c r="M29" s="22">
        <f>IF($B29="","",IF(COUNTIFS('05_受講明細'!$C$3:$C$2000,$B29,'05_受講明細'!$D$3:$D$2000,"虐待防止",'05_受講明細'!$B$3:$B$2000,"&gt;="&amp;$E29)=0,"未実施",_xlfn.MINIFS('05_受講明細'!$B$3:$B$2000,'05_受講明細'!$C$3:$C$2000,$B29,'05_受講明細'!$D$3:$D$2000,"虐待防止",'05_受講明細'!$B$3:$B$2000,"&gt;="&amp;$E29)))</f>
        <v/>
      </c>
      <c r="N29" s="22">
        <f>IF($B29="","",IF(COUNTIFS('05_受講明細'!$C$3:$C$2000,$B29,'05_受講明細'!$D$3:$D$2000,"身体拘束適正化",'05_受講明細'!$B$3:$B$2000,"&gt;="&amp;$E29)=0,"未実施",_xlfn.MINIFS('05_受講明細'!$B$3:$B$2000,'05_受講明細'!$C$3:$C$2000,$B29,'05_受講明細'!$D$3:$D$2000,"身体拘束適正化",'05_受講明細'!$B$3:$B$2000,"&gt;="&amp;$E29)))</f>
        <v/>
      </c>
      <c r="O29" s="22">
        <f>IF($B29="","",IF(COUNTIFS('05_受講明細'!$C$3:$C$2000,$B29,'05_受講明細'!$D$3:$D$2000,"感染症・食中毒",'05_受講明細'!$B$3:$B$2000,"&gt;="&amp;$E29)=0,"未実施",_xlfn.MINIFS('05_受講明細'!$B$3:$B$2000,'05_受講明細'!$C$3:$C$2000,$B29,'05_受講明細'!$D$3:$D$2000,"感染症・食中毒",'05_受講明細'!$B$3:$B$2000,"&gt;="&amp;$E29)))</f>
        <v/>
      </c>
    </row>
    <row r="30" ht="16" customHeight="1">
      <c r="A30" s="20" t="n">
        <v>28</v>
      </c>
      <c r="B30" s="6" t="n"/>
      <c r="C30" s="6" t="n"/>
      <c r="D30" s="6" t="n"/>
      <c r="E30" s="8" t="n"/>
      <c r="F30" s="8" t="n"/>
      <c r="G30" s="6" t="n"/>
      <c r="H30" s="21">
        <f>IF($B30="","",IF($I30="該当",IF($G30&gt;=30,1,ROUND($G30/常勤時間,2)),ROUND($G30/常勤時間,2)))</f>
        <v/>
      </c>
      <c r="I30" s="6" t="n"/>
      <c r="J30" s="20">
        <f>IF($B30="","",IF(AND($E30&lt;=年度終了,OR($F30="",$F30&gt;=年度開始)),"在籍","対象外"))</f>
        <v/>
      </c>
      <c r="K30" s="20">
        <f>IF($B30="","",IF(AND($E30&gt;=年度開始,$E30&lt;=年度終了),"当年度採用",""))</f>
        <v/>
      </c>
      <c r="L30" s="22">
        <f>IF($K30="当年度採用",$E30+30,"")</f>
        <v/>
      </c>
      <c r="M30" s="22">
        <f>IF($B30="","",IF(COUNTIFS('05_受講明細'!$C$3:$C$2000,$B30,'05_受講明細'!$D$3:$D$2000,"虐待防止",'05_受講明細'!$B$3:$B$2000,"&gt;="&amp;$E30)=0,"未実施",_xlfn.MINIFS('05_受講明細'!$B$3:$B$2000,'05_受講明細'!$C$3:$C$2000,$B30,'05_受講明細'!$D$3:$D$2000,"虐待防止",'05_受講明細'!$B$3:$B$2000,"&gt;="&amp;$E30)))</f>
        <v/>
      </c>
      <c r="N30" s="22">
        <f>IF($B30="","",IF(COUNTIFS('05_受講明細'!$C$3:$C$2000,$B30,'05_受講明細'!$D$3:$D$2000,"身体拘束適正化",'05_受講明細'!$B$3:$B$2000,"&gt;="&amp;$E30)=0,"未実施",_xlfn.MINIFS('05_受講明細'!$B$3:$B$2000,'05_受講明細'!$C$3:$C$2000,$B30,'05_受講明細'!$D$3:$D$2000,"身体拘束適正化",'05_受講明細'!$B$3:$B$2000,"&gt;="&amp;$E30)))</f>
        <v/>
      </c>
      <c r="O30" s="22">
        <f>IF($B30="","",IF(COUNTIFS('05_受講明細'!$C$3:$C$2000,$B30,'05_受講明細'!$D$3:$D$2000,"感染症・食中毒",'05_受講明細'!$B$3:$B$2000,"&gt;="&amp;$E30)=0,"未実施",_xlfn.MINIFS('05_受講明細'!$B$3:$B$2000,'05_受講明細'!$C$3:$C$2000,$B30,'05_受講明細'!$D$3:$D$2000,"感染症・食中毒",'05_受講明細'!$B$3:$B$2000,"&gt;="&amp;$E30)))</f>
        <v/>
      </c>
    </row>
    <row r="31" ht="16" customHeight="1">
      <c r="A31" s="20" t="n">
        <v>29</v>
      </c>
      <c r="B31" s="6" t="n"/>
      <c r="C31" s="6" t="n"/>
      <c r="D31" s="6" t="n"/>
      <c r="E31" s="8" t="n"/>
      <c r="F31" s="8" t="n"/>
      <c r="G31" s="6" t="n"/>
      <c r="H31" s="21">
        <f>IF($B31="","",IF($I31="該当",IF($G31&gt;=30,1,ROUND($G31/常勤時間,2)),ROUND($G31/常勤時間,2)))</f>
        <v/>
      </c>
      <c r="I31" s="6" t="n"/>
      <c r="J31" s="20">
        <f>IF($B31="","",IF(AND($E31&lt;=年度終了,OR($F31="",$F31&gt;=年度開始)),"在籍","対象外"))</f>
        <v/>
      </c>
      <c r="K31" s="20">
        <f>IF($B31="","",IF(AND($E31&gt;=年度開始,$E31&lt;=年度終了),"当年度採用",""))</f>
        <v/>
      </c>
      <c r="L31" s="22">
        <f>IF($K31="当年度採用",$E31+30,"")</f>
        <v/>
      </c>
      <c r="M31" s="22">
        <f>IF($B31="","",IF(COUNTIFS('05_受講明細'!$C$3:$C$2000,$B31,'05_受講明細'!$D$3:$D$2000,"虐待防止",'05_受講明細'!$B$3:$B$2000,"&gt;="&amp;$E31)=0,"未実施",_xlfn.MINIFS('05_受講明細'!$B$3:$B$2000,'05_受講明細'!$C$3:$C$2000,$B31,'05_受講明細'!$D$3:$D$2000,"虐待防止",'05_受講明細'!$B$3:$B$2000,"&gt;="&amp;$E31)))</f>
        <v/>
      </c>
      <c r="N31" s="22">
        <f>IF($B31="","",IF(COUNTIFS('05_受講明細'!$C$3:$C$2000,$B31,'05_受講明細'!$D$3:$D$2000,"身体拘束適正化",'05_受講明細'!$B$3:$B$2000,"&gt;="&amp;$E31)=0,"未実施",_xlfn.MINIFS('05_受講明細'!$B$3:$B$2000,'05_受講明細'!$C$3:$C$2000,$B31,'05_受講明細'!$D$3:$D$2000,"身体拘束適正化",'05_受講明細'!$B$3:$B$2000,"&gt;="&amp;$E31)))</f>
        <v/>
      </c>
      <c r="O31" s="22">
        <f>IF($B31="","",IF(COUNTIFS('05_受講明細'!$C$3:$C$2000,$B31,'05_受講明細'!$D$3:$D$2000,"感染症・食中毒",'05_受講明細'!$B$3:$B$2000,"&gt;="&amp;$E31)=0,"未実施",_xlfn.MINIFS('05_受講明細'!$B$3:$B$2000,'05_受講明細'!$C$3:$C$2000,$B31,'05_受講明細'!$D$3:$D$2000,"感染症・食中毒",'05_受講明細'!$B$3:$B$2000,"&gt;="&amp;$E31)))</f>
        <v/>
      </c>
    </row>
    <row r="32" ht="16" customHeight="1">
      <c r="A32" s="20" t="n">
        <v>30</v>
      </c>
      <c r="B32" s="6" t="n"/>
      <c r="C32" s="6" t="n"/>
      <c r="D32" s="6" t="n"/>
      <c r="E32" s="8" t="n"/>
      <c r="F32" s="8" t="n"/>
      <c r="G32" s="6" t="n"/>
      <c r="H32" s="21">
        <f>IF($B32="","",IF($I32="該当",IF($G32&gt;=30,1,ROUND($G32/常勤時間,2)),ROUND($G32/常勤時間,2)))</f>
        <v/>
      </c>
      <c r="I32" s="6" t="n"/>
      <c r="J32" s="20">
        <f>IF($B32="","",IF(AND($E32&lt;=年度終了,OR($F32="",$F32&gt;=年度開始)),"在籍","対象外"))</f>
        <v/>
      </c>
      <c r="K32" s="20">
        <f>IF($B32="","",IF(AND($E32&gt;=年度開始,$E32&lt;=年度終了),"当年度採用",""))</f>
        <v/>
      </c>
      <c r="L32" s="22">
        <f>IF($K32="当年度採用",$E32+30,"")</f>
        <v/>
      </c>
      <c r="M32" s="22">
        <f>IF($B32="","",IF(COUNTIFS('05_受講明細'!$C$3:$C$2000,$B32,'05_受講明細'!$D$3:$D$2000,"虐待防止",'05_受講明細'!$B$3:$B$2000,"&gt;="&amp;$E32)=0,"未実施",_xlfn.MINIFS('05_受講明細'!$B$3:$B$2000,'05_受講明細'!$C$3:$C$2000,$B32,'05_受講明細'!$D$3:$D$2000,"虐待防止",'05_受講明細'!$B$3:$B$2000,"&gt;="&amp;$E32)))</f>
        <v/>
      </c>
      <c r="N32" s="22">
        <f>IF($B32="","",IF(COUNTIFS('05_受講明細'!$C$3:$C$2000,$B32,'05_受講明細'!$D$3:$D$2000,"身体拘束適正化",'05_受講明細'!$B$3:$B$2000,"&gt;="&amp;$E32)=0,"未実施",_xlfn.MINIFS('05_受講明細'!$B$3:$B$2000,'05_受講明細'!$C$3:$C$2000,$B32,'05_受講明細'!$D$3:$D$2000,"身体拘束適正化",'05_受講明細'!$B$3:$B$2000,"&gt;="&amp;$E32)))</f>
        <v/>
      </c>
      <c r="O32" s="22">
        <f>IF($B32="","",IF(COUNTIFS('05_受講明細'!$C$3:$C$2000,$B32,'05_受講明細'!$D$3:$D$2000,"感染症・食中毒",'05_受講明細'!$B$3:$B$2000,"&gt;="&amp;$E32)=0,"未実施",_xlfn.MINIFS('05_受講明細'!$B$3:$B$2000,'05_受講明細'!$C$3:$C$2000,$B32,'05_受講明細'!$D$3:$D$2000,"感染症・食中毒",'05_受講明細'!$B$3:$B$2000,"&gt;="&amp;$E32)))</f>
        <v/>
      </c>
    </row>
    <row r="33" ht="16" customHeight="1">
      <c r="A33" s="20" t="n">
        <v>31</v>
      </c>
      <c r="B33" s="6" t="n"/>
      <c r="C33" s="6" t="n"/>
      <c r="D33" s="6" t="n"/>
      <c r="E33" s="8" t="n"/>
      <c r="F33" s="8" t="n"/>
      <c r="G33" s="6" t="n"/>
      <c r="H33" s="21">
        <f>IF($B33="","",IF($I33="該当",IF($G33&gt;=30,1,ROUND($G33/常勤時間,2)),ROUND($G33/常勤時間,2)))</f>
        <v/>
      </c>
      <c r="I33" s="6" t="n"/>
      <c r="J33" s="20">
        <f>IF($B33="","",IF(AND($E33&lt;=年度終了,OR($F33="",$F33&gt;=年度開始)),"在籍","対象外"))</f>
        <v/>
      </c>
      <c r="K33" s="20">
        <f>IF($B33="","",IF(AND($E33&gt;=年度開始,$E33&lt;=年度終了),"当年度採用",""))</f>
        <v/>
      </c>
      <c r="L33" s="22">
        <f>IF($K33="当年度採用",$E33+30,"")</f>
        <v/>
      </c>
      <c r="M33" s="22">
        <f>IF($B33="","",IF(COUNTIFS('05_受講明細'!$C$3:$C$2000,$B33,'05_受講明細'!$D$3:$D$2000,"虐待防止",'05_受講明細'!$B$3:$B$2000,"&gt;="&amp;$E33)=0,"未実施",_xlfn.MINIFS('05_受講明細'!$B$3:$B$2000,'05_受講明細'!$C$3:$C$2000,$B33,'05_受講明細'!$D$3:$D$2000,"虐待防止",'05_受講明細'!$B$3:$B$2000,"&gt;="&amp;$E33)))</f>
        <v/>
      </c>
      <c r="N33" s="22">
        <f>IF($B33="","",IF(COUNTIFS('05_受講明細'!$C$3:$C$2000,$B33,'05_受講明細'!$D$3:$D$2000,"身体拘束適正化",'05_受講明細'!$B$3:$B$2000,"&gt;="&amp;$E33)=0,"未実施",_xlfn.MINIFS('05_受講明細'!$B$3:$B$2000,'05_受講明細'!$C$3:$C$2000,$B33,'05_受講明細'!$D$3:$D$2000,"身体拘束適正化",'05_受講明細'!$B$3:$B$2000,"&gt;="&amp;$E33)))</f>
        <v/>
      </c>
      <c r="O33" s="22">
        <f>IF($B33="","",IF(COUNTIFS('05_受講明細'!$C$3:$C$2000,$B33,'05_受講明細'!$D$3:$D$2000,"感染症・食中毒",'05_受講明細'!$B$3:$B$2000,"&gt;="&amp;$E33)=0,"未実施",_xlfn.MINIFS('05_受講明細'!$B$3:$B$2000,'05_受講明細'!$C$3:$C$2000,$B33,'05_受講明細'!$D$3:$D$2000,"感染症・食中毒",'05_受講明細'!$B$3:$B$2000,"&gt;="&amp;$E33)))</f>
        <v/>
      </c>
    </row>
    <row r="34" ht="16" customHeight="1">
      <c r="A34" s="20" t="n">
        <v>32</v>
      </c>
      <c r="B34" s="6" t="n"/>
      <c r="C34" s="6" t="n"/>
      <c r="D34" s="6" t="n"/>
      <c r="E34" s="8" t="n"/>
      <c r="F34" s="8" t="n"/>
      <c r="G34" s="6" t="n"/>
      <c r="H34" s="21">
        <f>IF($B34="","",IF($I34="該当",IF($G34&gt;=30,1,ROUND($G34/常勤時間,2)),ROUND($G34/常勤時間,2)))</f>
        <v/>
      </c>
      <c r="I34" s="6" t="n"/>
      <c r="J34" s="20">
        <f>IF($B34="","",IF(AND($E34&lt;=年度終了,OR($F34="",$F34&gt;=年度開始)),"在籍","対象外"))</f>
        <v/>
      </c>
      <c r="K34" s="20">
        <f>IF($B34="","",IF(AND($E34&gt;=年度開始,$E34&lt;=年度終了),"当年度採用",""))</f>
        <v/>
      </c>
      <c r="L34" s="22">
        <f>IF($K34="当年度採用",$E34+30,"")</f>
        <v/>
      </c>
      <c r="M34" s="22">
        <f>IF($B34="","",IF(COUNTIFS('05_受講明細'!$C$3:$C$2000,$B34,'05_受講明細'!$D$3:$D$2000,"虐待防止",'05_受講明細'!$B$3:$B$2000,"&gt;="&amp;$E34)=0,"未実施",_xlfn.MINIFS('05_受講明細'!$B$3:$B$2000,'05_受講明細'!$C$3:$C$2000,$B34,'05_受講明細'!$D$3:$D$2000,"虐待防止",'05_受講明細'!$B$3:$B$2000,"&gt;="&amp;$E34)))</f>
        <v/>
      </c>
      <c r="N34" s="22">
        <f>IF($B34="","",IF(COUNTIFS('05_受講明細'!$C$3:$C$2000,$B34,'05_受講明細'!$D$3:$D$2000,"身体拘束適正化",'05_受講明細'!$B$3:$B$2000,"&gt;="&amp;$E34)=0,"未実施",_xlfn.MINIFS('05_受講明細'!$B$3:$B$2000,'05_受講明細'!$C$3:$C$2000,$B34,'05_受講明細'!$D$3:$D$2000,"身体拘束適正化",'05_受講明細'!$B$3:$B$2000,"&gt;="&amp;$E34)))</f>
        <v/>
      </c>
      <c r="O34" s="22">
        <f>IF($B34="","",IF(COUNTIFS('05_受講明細'!$C$3:$C$2000,$B34,'05_受講明細'!$D$3:$D$2000,"感染症・食中毒",'05_受講明細'!$B$3:$B$2000,"&gt;="&amp;$E34)=0,"未実施",_xlfn.MINIFS('05_受講明細'!$B$3:$B$2000,'05_受講明細'!$C$3:$C$2000,$B34,'05_受講明細'!$D$3:$D$2000,"感染症・食中毒",'05_受講明細'!$B$3:$B$2000,"&gt;="&amp;$E34)))</f>
        <v/>
      </c>
    </row>
    <row r="35" ht="16" customHeight="1">
      <c r="A35" s="20" t="n">
        <v>33</v>
      </c>
      <c r="B35" s="6" t="n"/>
      <c r="C35" s="6" t="n"/>
      <c r="D35" s="6" t="n"/>
      <c r="E35" s="8" t="n"/>
      <c r="F35" s="8" t="n"/>
      <c r="G35" s="6" t="n"/>
      <c r="H35" s="21">
        <f>IF($B35="","",IF($I35="該当",IF($G35&gt;=30,1,ROUND($G35/常勤時間,2)),ROUND($G35/常勤時間,2)))</f>
        <v/>
      </c>
      <c r="I35" s="6" t="n"/>
      <c r="J35" s="20">
        <f>IF($B35="","",IF(AND($E35&lt;=年度終了,OR($F35="",$F35&gt;=年度開始)),"在籍","対象外"))</f>
        <v/>
      </c>
      <c r="K35" s="20">
        <f>IF($B35="","",IF(AND($E35&gt;=年度開始,$E35&lt;=年度終了),"当年度採用",""))</f>
        <v/>
      </c>
      <c r="L35" s="22">
        <f>IF($K35="当年度採用",$E35+30,"")</f>
        <v/>
      </c>
      <c r="M35" s="22">
        <f>IF($B35="","",IF(COUNTIFS('05_受講明細'!$C$3:$C$2000,$B35,'05_受講明細'!$D$3:$D$2000,"虐待防止",'05_受講明細'!$B$3:$B$2000,"&gt;="&amp;$E35)=0,"未実施",_xlfn.MINIFS('05_受講明細'!$B$3:$B$2000,'05_受講明細'!$C$3:$C$2000,$B35,'05_受講明細'!$D$3:$D$2000,"虐待防止",'05_受講明細'!$B$3:$B$2000,"&gt;="&amp;$E35)))</f>
        <v/>
      </c>
      <c r="N35" s="22">
        <f>IF($B35="","",IF(COUNTIFS('05_受講明細'!$C$3:$C$2000,$B35,'05_受講明細'!$D$3:$D$2000,"身体拘束適正化",'05_受講明細'!$B$3:$B$2000,"&gt;="&amp;$E35)=0,"未実施",_xlfn.MINIFS('05_受講明細'!$B$3:$B$2000,'05_受講明細'!$C$3:$C$2000,$B35,'05_受講明細'!$D$3:$D$2000,"身体拘束適正化",'05_受講明細'!$B$3:$B$2000,"&gt;="&amp;$E35)))</f>
        <v/>
      </c>
      <c r="O35" s="22">
        <f>IF($B35="","",IF(COUNTIFS('05_受講明細'!$C$3:$C$2000,$B35,'05_受講明細'!$D$3:$D$2000,"感染症・食中毒",'05_受講明細'!$B$3:$B$2000,"&gt;="&amp;$E35)=0,"未実施",_xlfn.MINIFS('05_受講明細'!$B$3:$B$2000,'05_受講明細'!$C$3:$C$2000,$B35,'05_受講明細'!$D$3:$D$2000,"感染症・食中毒",'05_受講明細'!$B$3:$B$2000,"&gt;="&amp;$E35)))</f>
        <v/>
      </c>
    </row>
    <row r="36" ht="16" customHeight="1">
      <c r="A36" s="20" t="n">
        <v>34</v>
      </c>
      <c r="B36" s="6" t="n"/>
      <c r="C36" s="6" t="n"/>
      <c r="D36" s="6" t="n"/>
      <c r="E36" s="8" t="n"/>
      <c r="F36" s="8" t="n"/>
      <c r="G36" s="6" t="n"/>
      <c r="H36" s="21">
        <f>IF($B36="","",IF($I36="該当",IF($G36&gt;=30,1,ROUND($G36/常勤時間,2)),ROUND($G36/常勤時間,2)))</f>
        <v/>
      </c>
      <c r="I36" s="6" t="n"/>
      <c r="J36" s="20">
        <f>IF($B36="","",IF(AND($E36&lt;=年度終了,OR($F36="",$F36&gt;=年度開始)),"在籍","対象外"))</f>
        <v/>
      </c>
      <c r="K36" s="20">
        <f>IF($B36="","",IF(AND($E36&gt;=年度開始,$E36&lt;=年度終了),"当年度採用",""))</f>
        <v/>
      </c>
      <c r="L36" s="22">
        <f>IF($K36="当年度採用",$E36+30,"")</f>
        <v/>
      </c>
      <c r="M36" s="22">
        <f>IF($B36="","",IF(COUNTIFS('05_受講明細'!$C$3:$C$2000,$B36,'05_受講明細'!$D$3:$D$2000,"虐待防止",'05_受講明細'!$B$3:$B$2000,"&gt;="&amp;$E36)=0,"未実施",_xlfn.MINIFS('05_受講明細'!$B$3:$B$2000,'05_受講明細'!$C$3:$C$2000,$B36,'05_受講明細'!$D$3:$D$2000,"虐待防止",'05_受講明細'!$B$3:$B$2000,"&gt;="&amp;$E36)))</f>
        <v/>
      </c>
      <c r="N36" s="22">
        <f>IF($B36="","",IF(COUNTIFS('05_受講明細'!$C$3:$C$2000,$B36,'05_受講明細'!$D$3:$D$2000,"身体拘束適正化",'05_受講明細'!$B$3:$B$2000,"&gt;="&amp;$E36)=0,"未実施",_xlfn.MINIFS('05_受講明細'!$B$3:$B$2000,'05_受講明細'!$C$3:$C$2000,$B36,'05_受講明細'!$D$3:$D$2000,"身体拘束適正化",'05_受講明細'!$B$3:$B$2000,"&gt;="&amp;$E36)))</f>
        <v/>
      </c>
      <c r="O36" s="22">
        <f>IF($B36="","",IF(COUNTIFS('05_受講明細'!$C$3:$C$2000,$B36,'05_受講明細'!$D$3:$D$2000,"感染症・食中毒",'05_受講明細'!$B$3:$B$2000,"&gt;="&amp;$E36)=0,"未実施",_xlfn.MINIFS('05_受講明細'!$B$3:$B$2000,'05_受講明細'!$C$3:$C$2000,$B36,'05_受講明細'!$D$3:$D$2000,"感染症・食中毒",'05_受講明細'!$B$3:$B$2000,"&gt;="&amp;$E36)))</f>
        <v/>
      </c>
    </row>
    <row r="37" ht="16" customHeight="1">
      <c r="A37" s="20" t="n">
        <v>35</v>
      </c>
      <c r="B37" s="6" t="n"/>
      <c r="C37" s="6" t="n"/>
      <c r="D37" s="6" t="n"/>
      <c r="E37" s="8" t="n"/>
      <c r="F37" s="8" t="n"/>
      <c r="G37" s="6" t="n"/>
      <c r="H37" s="21">
        <f>IF($B37="","",IF($I37="該当",IF($G37&gt;=30,1,ROUND($G37/常勤時間,2)),ROUND($G37/常勤時間,2)))</f>
        <v/>
      </c>
      <c r="I37" s="6" t="n"/>
      <c r="J37" s="20">
        <f>IF($B37="","",IF(AND($E37&lt;=年度終了,OR($F37="",$F37&gt;=年度開始)),"在籍","対象外"))</f>
        <v/>
      </c>
      <c r="K37" s="20">
        <f>IF($B37="","",IF(AND($E37&gt;=年度開始,$E37&lt;=年度終了),"当年度採用",""))</f>
        <v/>
      </c>
      <c r="L37" s="22">
        <f>IF($K37="当年度採用",$E37+30,"")</f>
        <v/>
      </c>
      <c r="M37" s="22">
        <f>IF($B37="","",IF(COUNTIFS('05_受講明細'!$C$3:$C$2000,$B37,'05_受講明細'!$D$3:$D$2000,"虐待防止",'05_受講明細'!$B$3:$B$2000,"&gt;="&amp;$E37)=0,"未実施",_xlfn.MINIFS('05_受講明細'!$B$3:$B$2000,'05_受講明細'!$C$3:$C$2000,$B37,'05_受講明細'!$D$3:$D$2000,"虐待防止",'05_受講明細'!$B$3:$B$2000,"&gt;="&amp;$E37)))</f>
        <v/>
      </c>
      <c r="N37" s="22">
        <f>IF($B37="","",IF(COUNTIFS('05_受講明細'!$C$3:$C$2000,$B37,'05_受講明細'!$D$3:$D$2000,"身体拘束適正化",'05_受講明細'!$B$3:$B$2000,"&gt;="&amp;$E37)=0,"未実施",_xlfn.MINIFS('05_受講明細'!$B$3:$B$2000,'05_受講明細'!$C$3:$C$2000,$B37,'05_受講明細'!$D$3:$D$2000,"身体拘束適正化",'05_受講明細'!$B$3:$B$2000,"&gt;="&amp;$E37)))</f>
        <v/>
      </c>
      <c r="O37" s="22">
        <f>IF($B37="","",IF(COUNTIFS('05_受講明細'!$C$3:$C$2000,$B37,'05_受講明細'!$D$3:$D$2000,"感染症・食中毒",'05_受講明細'!$B$3:$B$2000,"&gt;="&amp;$E37)=0,"未実施",_xlfn.MINIFS('05_受講明細'!$B$3:$B$2000,'05_受講明細'!$C$3:$C$2000,$B37,'05_受講明細'!$D$3:$D$2000,"感染症・食中毒",'05_受講明細'!$B$3:$B$2000,"&gt;="&amp;$E37)))</f>
        <v/>
      </c>
    </row>
    <row r="38" ht="16" customHeight="1">
      <c r="A38" s="20" t="n">
        <v>36</v>
      </c>
      <c r="B38" s="6" t="n"/>
      <c r="C38" s="6" t="n"/>
      <c r="D38" s="6" t="n"/>
      <c r="E38" s="8" t="n"/>
      <c r="F38" s="8" t="n"/>
      <c r="G38" s="6" t="n"/>
      <c r="H38" s="21">
        <f>IF($B38="","",IF($I38="該当",IF($G38&gt;=30,1,ROUND($G38/常勤時間,2)),ROUND($G38/常勤時間,2)))</f>
        <v/>
      </c>
      <c r="I38" s="6" t="n"/>
      <c r="J38" s="20">
        <f>IF($B38="","",IF(AND($E38&lt;=年度終了,OR($F38="",$F38&gt;=年度開始)),"在籍","対象外"))</f>
        <v/>
      </c>
      <c r="K38" s="20">
        <f>IF($B38="","",IF(AND($E38&gt;=年度開始,$E38&lt;=年度終了),"当年度採用",""))</f>
        <v/>
      </c>
      <c r="L38" s="22">
        <f>IF($K38="当年度採用",$E38+30,"")</f>
        <v/>
      </c>
      <c r="M38" s="22">
        <f>IF($B38="","",IF(COUNTIFS('05_受講明細'!$C$3:$C$2000,$B38,'05_受講明細'!$D$3:$D$2000,"虐待防止",'05_受講明細'!$B$3:$B$2000,"&gt;="&amp;$E38)=0,"未実施",_xlfn.MINIFS('05_受講明細'!$B$3:$B$2000,'05_受講明細'!$C$3:$C$2000,$B38,'05_受講明細'!$D$3:$D$2000,"虐待防止",'05_受講明細'!$B$3:$B$2000,"&gt;="&amp;$E38)))</f>
        <v/>
      </c>
      <c r="N38" s="22">
        <f>IF($B38="","",IF(COUNTIFS('05_受講明細'!$C$3:$C$2000,$B38,'05_受講明細'!$D$3:$D$2000,"身体拘束適正化",'05_受講明細'!$B$3:$B$2000,"&gt;="&amp;$E38)=0,"未実施",_xlfn.MINIFS('05_受講明細'!$B$3:$B$2000,'05_受講明細'!$C$3:$C$2000,$B38,'05_受講明細'!$D$3:$D$2000,"身体拘束適正化",'05_受講明細'!$B$3:$B$2000,"&gt;="&amp;$E38)))</f>
        <v/>
      </c>
      <c r="O38" s="22">
        <f>IF($B38="","",IF(COUNTIFS('05_受講明細'!$C$3:$C$2000,$B38,'05_受講明細'!$D$3:$D$2000,"感染症・食中毒",'05_受講明細'!$B$3:$B$2000,"&gt;="&amp;$E38)=0,"未実施",_xlfn.MINIFS('05_受講明細'!$B$3:$B$2000,'05_受講明細'!$C$3:$C$2000,$B38,'05_受講明細'!$D$3:$D$2000,"感染症・食中毒",'05_受講明細'!$B$3:$B$2000,"&gt;="&amp;$E38)))</f>
        <v/>
      </c>
    </row>
    <row r="39" ht="16" customHeight="1">
      <c r="A39" s="20" t="n">
        <v>37</v>
      </c>
      <c r="B39" s="6" t="n"/>
      <c r="C39" s="6" t="n"/>
      <c r="D39" s="6" t="n"/>
      <c r="E39" s="8" t="n"/>
      <c r="F39" s="8" t="n"/>
      <c r="G39" s="6" t="n"/>
      <c r="H39" s="21">
        <f>IF($B39="","",IF($I39="該当",IF($G39&gt;=30,1,ROUND($G39/常勤時間,2)),ROUND($G39/常勤時間,2)))</f>
        <v/>
      </c>
      <c r="I39" s="6" t="n"/>
      <c r="J39" s="20">
        <f>IF($B39="","",IF(AND($E39&lt;=年度終了,OR($F39="",$F39&gt;=年度開始)),"在籍","対象外"))</f>
        <v/>
      </c>
      <c r="K39" s="20">
        <f>IF($B39="","",IF(AND($E39&gt;=年度開始,$E39&lt;=年度終了),"当年度採用",""))</f>
        <v/>
      </c>
      <c r="L39" s="22">
        <f>IF($K39="当年度採用",$E39+30,"")</f>
        <v/>
      </c>
      <c r="M39" s="22">
        <f>IF($B39="","",IF(COUNTIFS('05_受講明細'!$C$3:$C$2000,$B39,'05_受講明細'!$D$3:$D$2000,"虐待防止",'05_受講明細'!$B$3:$B$2000,"&gt;="&amp;$E39)=0,"未実施",_xlfn.MINIFS('05_受講明細'!$B$3:$B$2000,'05_受講明細'!$C$3:$C$2000,$B39,'05_受講明細'!$D$3:$D$2000,"虐待防止",'05_受講明細'!$B$3:$B$2000,"&gt;="&amp;$E39)))</f>
        <v/>
      </c>
      <c r="N39" s="22">
        <f>IF($B39="","",IF(COUNTIFS('05_受講明細'!$C$3:$C$2000,$B39,'05_受講明細'!$D$3:$D$2000,"身体拘束適正化",'05_受講明細'!$B$3:$B$2000,"&gt;="&amp;$E39)=0,"未実施",_xlfn.MINIFS('05_受講明細'!$B$3:$B$2000,'05_受講明細'!$C$3:$C$2000,$B39,'05_受講明細'!$D$3:$D$2000,"身体拘束適正化",'05_受講明細'!$B$3:$B$2000,"&gt;="&amp;$E39)))</f>
        <v/>
      </c>
      <c r="O39" s="22">
        <f>IF($B39="","",IF(COUNTIFS('05_受講明細'!$C$3:$C$2000,$B39,'05_受講明細'!$D$3:$D$2000,"感染症・食中毒",'05_受講明細'!$B$3:$B$2000,"&gt;="&amp;$E39)=0,"未実施",_xlfn.MINIFS('05_受講明細'!$B$3:$B$2000,'05_受講明細'!$C$3:$C$2000,$B39,'05_受講明細'!$D$3:$D$2000,"感染症・食中毒",'05_受講明細'!$B$3:$B$2000,"&gt;="&amp;$E39)))</f>
        <v/>
      </c>
    </row>
    <row r="40" ht="16" customHeight="1">
      <c r="A40" s="20" t="n">
        <v>38</v>
      </c>
      <c r="B40" s="6" t="n"/>
      <c r="C40" s="6" t="n"/>
      <c r="D40" s="6" t="n"/>
      <c r="E40" s="8" t="n"/>
      <c r="F40" s="8" t="n"/>
      <c r="G40" s="6" t="n"/>
      <c r="H40" s="21">
        <f>IF($B40="","",IF($I40="該当",IF($G40&gt;=30,1,ROUND($G40/常勤時間,2)),ROUND($G40/常勤時間,2)))</f>
        <v/>
      </c>
      <c r="I40" s="6" t="n"/>
      <c r="J40" s="20">
        <f>IF($B40="","",IF(AND($E40&lt;=年度終了,OR($F40="",$F40&gt;=年度開始)),"在籍","対象外"))</f>
        <v/>
      </c>
      <c r="K40" s="20">
        <f>IF($B40="","",IF(AND($E40&gt;=年度開始,$E40&lt;=年度終了),"当年度採用",""))</f>
        <v/>
      </c>
      <c r="L40" s="22">
        <f>IF($K40="当年度採用",$E40+30,"")</f>
        <v/>
      </c>
      <c r="M40" s="22">
        <f>IF($B40="","",IF(COUNTIFS('05_受講明細'!$C$3:$C$2000,$B40,'05_受講明細'!$D$3:$D$2000,"虐待防止",'05_受講明細'!$B$3:$B$2000,"&gt;="&amp;$E40)=0,"未実施",_xlfn.MINIFS('05_受講明細'!$B$3:$B$2000,'05_受講明細'!$C$3:$C$2000,$B40,'05_受講明細'!$D$3:$D$2000,"虐待防止",'05_受講明細'!$B$3:$B$2000,"&gt;="&amp;$E40)))</f>
        <v/>
      </c>
      <c r="N40" s="22">
        <f>IF($B40="","",IF(COUNTIFS('05_受講明細'!$C$3:$C$2000,$B40,'05_受講明細'!$D$3:$D$2000,"身体拘束適正化",'05_受講明細'!$B$3:$B$2000,"&gt;="&amp;$E40)=0,"未実施",_xlfn.MINIFS('05_受講明細'!$B$3:$B$2000,'05_受講明細'!$C$3:$C$2000,$B40,'05_受講明細'!$D$3:$D$2000,"身体拘束適正化",'05_受講明細'!$B$3:$B$2000,"&gt;="&amp;$E40)))</f>
        <v/>
      </c>
      <c r="O40" s="22">
        <f>IF($B40="","",IF(COUNTIFS('05_受講明細'!$C$3:$C$2000,$B40,'05_受講明細'!$D$3:$D$2000,"感染症・食中毒",'05_受講明細'!$B$3:$B$2000,"&gt;="&amp;$E40)=0,"未実施",_xlfn.MINIFS('05_受講明細'!$B$3:$B$2000,'05_受講明細'!$C$3:$C$2000,$B40,'05_受講明細'!$D$3:$D$2000,"感染症・食中毒",'05_受講明細'!$B$3:$B$2000,"&gt;="&amp;$E40)))</f>
        <v/>
      </c>
    </row>
    <row r="41" ht="16" customHeight="1">
      <c r="A41" s="20" t="n">
        <v>39</v>
      </c>
      <c r="B41" s="6" t="n"/>
      <c r="C41" s="6" t="n"/>
      <c r="D41" s="6" t="n"/>
      <c r="E41" s="8" t="n"/>
      <c r="F41" s="8" t="n"/>
      <c r="G41" s="6" t="n"/>
      <c r="H41" s="21">
        <f>IF($B41="","",IF($I41="該当",IF($G41&gt;=30,1,ROUND($G41/常勤時間,2)),ROUND($G41/常勤時間,2)))</f>
        <v/>
      </c>
      <c r="I41" s="6" t="n"/>
      <c r="J41" s="20">
        <f>IF($B41="","",IF(AND($E41&lt;=年度終了,OR($F41="",$F41&gt;=年度開始)),"在籍","対象外"))</f>
        <v/>
      </c>
      <c r="K41" s="20">
        <f>IF($B41="","",IF(AND($E41&gt;=年度開始,$E41&lt;=年度終了),"当年度採用",""))</f>
        <v/>
      </c>
      <c r="L41" s="22">
        <f>IF($K41="当年度採用",$E41+30,"")</f>
        <v/>
      </c>
      <c r="M41" s="22">
        <f>IF($B41="","",IF(COUNTIFS('05_受講明細'!$C$3:$C$2000,$B41,'05_受講明細'!$D$3:$D$2000,"虐待防止",'05_受講明細'!$B$3:$B$2000,"&gt;="&amp;$E41)=0,"未実施",_xlfn.MINIFS('05_受講明細'!$B$3:$B$2000,'05_受講明細'!$C$3:$C$2000,$B41,'05_受講明細'!$D$3:$D$2000,"虐待防止",'05_受講明細'!$B$3:$B$2000,"&gt;="&amp;$E41)))</f>
        <v/>
      </c>
      <c r="N41" s="22">
        <f>IF($B41="","",IF(COUNTIFS('05_受講明細'!$C$3:$C$2000,$B41,'05_受講明細'!$D$3:$D$2000,"身体拘束適正化",'05_受講明細'!$B$3:$B$2000,"&gt;="&amp;$E41)=0,"未実施",_xlfn.MINIFS('05_受講明細'!$B$3:$B$2000,'05_受講明細'!$C$3:$C$2000,$B41,'05_受講明細'!$D$3:$D$2000,"身体拘束適正化",'05_受講明細'!$B$3:$B$2000,"&gt;="&amp;$E41)))</f>
        <v/>
      </c>
      <c r="O41" s="22">
        <f>IF($B41="","",IF(COUNTIFS('05_受講明細'!$C$3:$C$2000,$B41,'05_受講明細'!$D$3:$D$2000,"感染症・食中毒",'05_受講明細'!$B$3:$B$2000,"&gt;="&amp;$E41)=0,"未実施",_xlfn.MINIFS('05_受講明細'!$B$3:$B$2000,'05_受講明細'!$C$3:$C$2000,$B41,'05_受講明細'!$D$3:$D$2000,"感染症・食中毒",'05_受講明細'!$B$3:$B$2000,"&gt;="&amp;$E41)))</f>
        <v/>
      </c>
    </row>
    <row r="42" ht="16" customHeight="1">
      <c r="A42" s="20" t="n">
        <v>40</v>
      </c>
      <c r="B42" s="6" t="n"/>
      <c r="C42" s="6" t="n"/>
      <c r="D42" s="6" t="n"/>
      <c r="E42" s="8" t="n"/>
      <c r="F42" s="8" t="n"/>
      <c r="G42" s="6" t="n"/>
      <c r="H42" s="21">
        <f>IF($B42="","",IF($I42="該当",IF($G42&gt;=30,1,ROUND($G42/常勤時間,2)),ROUND($G42/常勤時間,2)))</f>
        <v/>
      </c>
      <c r="I42" s="6" t="n"/>
      <c r="J42" s="20">
        <f>IF($B42="","",IF(AND($E42&lt;=年度終了,OR($F42="",$F42&gt;=年度開始)),"在籍","対象外"))</f>
        <v/>
      </c>
      <c r="K42" s="20">
        <f>IF($B42="","",IF(AND($E42&gt;=年度開始,$E42&lt;=年度終了),"当年度採用",""))</f>
        <v/>
      </c>
      <c r="L42" s="22">
        <f>IF($K42="当年度採用",$E42+30,"")</f>
        <v/>
      </c>
      <c r="M42" s="22">
        <f>IF($B42="","",IF(COUNTIFS('05_受講明細'!$C$3:$C$2000,$B42,'05_受講明細'!$D$3:$D$2000,"虐待防止",'05_受講明細'!$B$3:$B$2000,"&gt;="&amp;$E42)=0,"未実施",_xlfn.MINIFS('05_受講明細'!$B$3:$B$2000,'05_受講明細'!$C$3:$C$2000,$B42,'05_受講明細'!$D$3:$D$2000,"虐待防止",'05_受講明細'!$B$3:$B$2000,"&gt;="&amp;$E42)))</f>
        <v/>
      </c>
      <c r="N42" s="22">
        <f>IF($B42="","",IF(COUNTIFS('05_受講明細'!$C$3:$C$2000,$B42,'05_受講明細'!$D$3:$D$2000,"身体拘束適正化",'05_受講明細'!$B$3:$B$2000,"&gt;="&amp;$E42)=0,"未実施",_xlfn.MINIFS('05_受講明細'!$B$3:$B$2000,'05_受講明細'!$C$3:$C$2000,$B42,'05_受講明細'!$D$3:$D$2000,"身体拘束適正化",'05_受講明細'!$B$3:$B$2000,"&gt;="&amp;$E42)))</f>
        <v/>
      </c>
      <c r="O42" s="22">
        <f>IF($B42="","",IF(COUNTIFS('05_受講明細'!$C$3:$C$2000,$B42,'05_受講明細'!$D$3:$D$2000,"感染症・食中毒",'05_受講明細'!$B$3:$B$2000,"&gt;="&amp;$E42)=0,"未実施",_xlfn.MINIFS('05_受講明細'!$B$3:$B$2000,'05_受講明細'!$C$3:$C$2000,$B42,'05_受講明細'!$D$3:$D$2000,"感染症・食中毒",'05_受講明細'!$B$3:$B$2000,"&gt;="&amp;$E42)))</f>
        <v/>
      </c>
    </row>
    <row r="100">
      <c r="G100" s="23" t="inlineStr">
        <is>
          <t>常勤換算合計</t>
        </is>
      </c>
      <c r="H100" s="24">
        <f>ROUND(SUMIF($J$3:$J$42,"在籍",$H$3:$H$42),1)</f>
        <v/>
      </c>
    </row>
    <row r="101">
      <c r="A101" s="5" t="inlineStr">
        <is>
          <t>注記</t>
        </is>
      </c>
    </row>
    <row r="102">
      <c r="A102" s="7" t="inlineStr">
        <is>
          <t>・G列（週所定労働時間）：常勤は01シートの常勤時間と同じ値を入れる。</t>
        </is>
      </c>
    </row>
    <row r="103">
      <c r="A103" s="7" t="inlineStr">
        <is>
          <t>・I列（短時間措置該当）：母性健康管理措置または育児・介護・治療のための所定労働時間短縮措置が講じられている職員は「該当」を選ぶ。週30時間以上の勤務で常勤換算1として扱う（留意事項通知の常勤換算の取扱い）。</t>
        </is>
      </c>
    </row>
    <row r="104">
      <c r="A104" s="7" t="inlineStr">
        <is>
          <t>・L列（採用時研修期限）：入職日＋30日。30日は法定期限ではなく本帳票が置いた内部ルール。基準・通知は「新規に採用した従業者に対し、必ず研修を実施する」と定めるのみで期限の明示はない（解釈通知(34)④・(35)③）。</t>
        </is>
      </c>
    </row>
    <row r="105">
      <c r="A105" s="7" t="inlineStr">
        <is>
          <t>・M〜O列：05_受講明細から、入職日以降に受講した最初の日付を自動で拾う。採用時研修は年次研修の代替にはならないが、採用日以降に年次研修を受講していれば重複受講は不要。</t>
        </is>
      </c>
    </row>
    <row r="106">
      <c r="A106" s="7" t="inlineStr">
        <is>
          <t>・この様式は職員40名分（No.1〜40／行3〜42）まで。数式・入力規則・条件付き書式も行42までしか入っていない。41名目以降を入れるときは行42をコピーして下に挿入し、01!B17（在籍職員数）・H100（常勤換算合計）・04のM列（対象者数）・05のC列の入力規則・06の行の参照レンジも同じ行数まで広げること。</t>
        </is>
      </c>
    </row>
    <row r="107">
      <c r="A107" s="5" t="inlineStr">
        <is>
          <t>委託先（給食・清掃・送迎委託など）への指針の周知</t>
        </is>
      </c>
    </row>
    <row r="108" ht="30" customHeight="1">
      <c r="A108" s="19" t="inlineStr">
        <is>
          <t>No</t>
        </is>
      </c>
      <c r="B108" s="19" t="inlineStr">
        <is>
          <t>委託先名</t>
        </is>
      </c>
      <c r="C108" s="19" t="inlineStr">
        <is>
          <t>業務内容</t>
        </is>
      </c>
      <c r="D108" s="19" t="inlineStr">
        <is>
          <t>担当者</t>
        </is>
      </c>
      <c r="E108" s="19" t="inlineStr">
        <is>
          <t>感染症対策指針の周知日</t>
        </is>
      </c>
      <c r="F108" s="19" t="inlineStr">
        <is>
          <t>周知方法</t>
        </is>
      </c>
      <c r="G108" s="19" t="inlineStr">
        <is>
          <t>確認者</t>
        </is>
      </c>
    </row>
    <row r="109">
      <c r="A109" s="20" t="n">
        <v>1</v>
      </c>
      <c r="B109" s="6" t="n"/>
      <c r="C109" s="6" t="n"/>
      <c r="D109" s="6" t="n"/>
      <c r="E109" s="8" t="n"/>
      <c r="F109" s="6" t="n"/>
      <c r="G109" s="6" t="n"/>
    </row>
    <row r="110">
      <c r="A110" s="20" t="n">
        <v>2</v>
      </c>
      <c r="B110" s="6" t="n"/>
      <c r="C110" s="6" t="n"/>
      <c r="D110" s="6" t="n"/>
      <c r="E110" s="8" t="n"/>
      <c r="F110" s="6" t="n"/>
      <c r="G110" s="6" t="n"/>
    </row>
    <row r="111">
      <c r="A111" s="20" t="n">
        <v>3</v>
      </c>
      <c r="B111" s="6" t="n"/>
      <c r="C111" s="6" t="n"/>
      <c r="D111" s="6" t="n"/>
      <c r="E111" s="8" t="n"/>
      <c r="F111" s="6" t="n"/>
      <c r="G111" s="6" t="n"/>
    </row>
    <row r="112">
      <c r="A112" s="20" t="n">
        <v>4</v>
      </c>
      <c r="B112" s="6" t="n"/>
      <c r="C112" s="6" t="n"/>
      <c r="D112" s="6" t="n"/>
      <c r="E112" s="8" t="n"/>
      <c r="F112" s="6" t="n"/>
      <c r="G112" s="6" t="n"/>
    </row>
    <row r="113">
      <c r="A113" s="20" t="n">
        <v>5</v>
      </c>
      <c r="B113" s="6" t="n"/>
      <c r="C113" s="6" t="n"/>
      <c r="D113" s="6" t="n"/>
      <c r="E113" s="8" t="n"/>
      <c r="F113" s="6" t="n"/>
      <c r="G113" s="6" t="n"/>
    </row>
    <row r="114">
      <c r="A114" s="20" t="n">
        <v>6</v>
      </c>
      <c r="B114" s="6" t="n"/>
      <c r="C114" s="6" t="n"/>
      <c r="D114" s="6" t="n"/>
      <c r="E114" s="8" t="n"/>
      <c r="F114" s="6" t="n"/>
      <c r="G114" s="6" t="n"/>
    </row>
    <row r="115">
      <c r="A115" s="15" t="inlineStr">
        <is>
          <t>※給食・清掃を委託している場合、感染症対策の指針が委託先にも周知されるようにする必要がある（解釈通知 第三の一の(31)ウ）。</t>
        </is>
      </c>
    </row>
  </sheetData>
  <mergeCells count="4">
    <mergeCell ref="A102:O102"/>
    <mergeCell ref="A103:O103"/>
    <mergeCell ref="A104:O104"/>
    <mergeCell ref="A105:O105"/>
  </mergeCells>
  <conditionalFormatting sqref="A3:O42">
    <cfRule type="expression" priority="1" dxfId="1">
      <formula>$K3="当年度採用"</formula>
    </cfRule>
  </conditionalFormatting>
  <conditionalFormatting sqref="M3:O42">
    <cfRule type="expression" priority="2" dxfId="0">
      <formula>AND($M3="未実施",$L3&lt;&gt;"",TODAY()&gt;$L3)</formula>
    </cfRule>
  </conditionalFormatting>
  <dataValidations count="2">
    <dataValidation sqref="I3:I42" showDropDown="0" showInputMessage="0" showErrorMessage="0" allowBlank="1" type="list">
      <formula1>"該当,非該当"</formula1>
    </dataValidation>
    <dataValidation sqref="D3:D42" showDropDown="0" showInputMessage="0" showErrorMessage="0" allowBlank="1" type="list">
      <formula1>"常勤,非常勤,常勤（兼務）,非常勤（兼務）"</formula1>
    </dataValidation>
  </dataValidations>
  <pageMargins left="0.3" right="0.3" top="0.4" bottom="0.4" header="0.5" footer="0.5"/>
  <pageSetup orientation="landscape" paperSize="9" fitToHeight="0" fitToWidth="1"/>
  <headerFooter>
    <oddHeader/>
    <oddFooter>&amp;L&amp;8 法定研修 年間計画表+受講記録簿（令和8年度版） / 最終確認日 2026年8月14日&amp;R&amp;P / &amp;N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Z39"/>
  <sheetViews>
    <sheetView workbookViewId="0">
      <pane xSplit="3" ySplit="3" topLeftCell="D4" activePane="bottomRight" state="frozen"/>
      <selection pane="topRight" activeCell="A1" sqref="A1"/>
      <selection pane="bottomLeft" activeCell="A1" sqref="A1"/>
      <selection pane="bottomRight" activeCell="A1" sqref="A1"/>
    </sheetView>
  </sheetViews>
  <sheetFormatPr baseColWidth="8" defaultRowHeight="15"/>
  <cols>
    <col width="4" customWidth="1" min="1" max="1"/>
    <col width="13" customWidth="1" min="2" max="2"/>
    <col width="22" customWidth="1" min="3" max="3"/>
    <col width="30" customWidth="1" min="4" max="4"/>
    <col width="7" customWidth="1" min="5" max="5"/>
    <col width="8" customWidth="1" min="6" max="6"/>
    <col width="10" customWidth="1" min="7" max="7"/>
    <col width="4.2" customWidth="1" min="8" max="8"/>
    <col width="4.2" customWidth="1" min="9" max="9"/>
    <col width="4.2" customWidth="1" min="10" max="10"/>
    <col width="4.2" customWidth="1" min="11" max="11"/>
    <col width="4.2" customWidth="1" min="12" max="12"/>
    <col width="4.2" customWidth="1" min="13" max="13"/>
    <col width="4.2" customWidth="1" min="14" max="14"/>
    <col width="4.2" customWidth="1" min="15" max="15"/>
    <col width="4.2" customWidth="1" min="16" max="16"/>
    <col width="4.2" customWidth="1" min="17" max="17"/>
    <col width="4.2" customWidth="1" min="18" max="18"/>
    <col width="4.2" customWidth="1" min="19" max="19"/>
    <col width="6.5" customWidth="1" min="20" max="20"/>
    <col width="6.5" customWidth="1" min="21" max="21"/>
    <col width="6" customWidth="1" min="22" max="22"/>
    <col width="15" customWidth="1" min="23" max="23"/>
    <col width="11" customWidth="1" min="24" max="24"/>
    <col width="11" customWidth="1" min="25" max="25"/>
    <col width="7" customWidth="1" min="26" max="26"/>
  </cols>
  <sheetData>
    <row r="1" ht="22" customHeight="1">
      <c r="A1" s="1" t="inlineStr">
        <is>
          <t>様式1　年間法定研修計画表</t>
        </is>
      </c>
    </row>
    <row r="2" ht="14" customHeight="1">
      <c r="A2" s="2" t="inlineStr">
        <is>
          <t>実施予定月に◎、実施済に●。実施回数・充足判定・次回期限は04_研修実施記録簿から自動計算する。</t>
        </is>
      </c>
    </row>
    <row r="3" ht="34" customHeight="1">
      <c r="A3" s="19" t="inlineStr">
        <is>
          <t>No</t>
        </is>
      </c>
      <c r="B3" s="19" t="inlineStr">
        <is>
          <t>区分</t>
        </is>
      </c>
      <c r="C3" s="19" t="inlineStr">
        <is>
          <t>研修テーマ</t>
        </is>
      </c>
      <c r="D3" s="19" t="inlineStr">
        <is>
          <t>根拠条文・告示</t>
        </is>
      </c>
      <c r="E3" s="19" t="inlineStr">
        <is>
          <t>年間最低回数</t>
        </is>
      </c>
      <c r="F3" s="19" t="inlineStr">
        <is>
          <t>減算</t>
        </is>
      </c>
      <c r="G3" s="19" t="inlineStr">
        <is>
          <t>担当者</t>
        </is>
      </c>
      <c r="H3" s="19" t="inlineStr">
        <is>
          <t>4月</t>
        </is>
      </c>
      <c r="I3" s="19" t="inlineStr">
        <is>
          <t>5月</t>
        </is>
      </c>
      <c r="J3" s="19" t="inlineStr">
        <is>
          <t>6月</t>
        </is>
      </c>
      <c r="K3" s="19" t="inlineStr">
        <is>
          <t>7月</t>
        </is>
      </c>
      <c r="L3" s="19" t="inlineStr">
        <is>
          <t>8月</t>
        </is>
      </c>
      <c r="M3" s="19" t="inlineStr">
        <is>
          <t>9月</t>
        </is>
      </c>
      <c r="N3" s="19" t="inlineStr">
        <is>
          <t>10月</t>
        </is>
      </c>
      <c r="O3" s="19" t="inlineStr">
        <is>
          <t>11月</t>
        </is>
      </c>
      <c r="P3" s="19" t="inlineStr">
        <is>
          <t>12月</t>
        </is>
      </c>
      <c r="Q3" s="19" t="inlineStr">
        <is>
          <t>1月</t>
        </is>
      </c>
      <c r="R3" s="19" t="inlineStr">
        <is>
          <t>2月</t>
        </is>
      </c>
      <c r="S3" s="19" t="inlineStr">
        <is>
          <t>3月</t>
        </is>
      </c>
      <c r="T3" s="19" t="inlineStr">
        <is>
          <t>予定回数</t>
        </is>
      </c>
      <c r="U3" s="19" t="inlineStr">
        <is>
          <t>実施回数</t>
        </is>
      </c>
      <c r="V3" s="19" t="inlineStr">
        <is>
          <t>過不足</t>
        </is>
      </c>
      <c r="W3" s="19" t="inlineStr">
        <is>
          <t>充足判定</t>
        </is>
      </c>
      <c r="X3" s="19" t="inlineStr">
        <is>
          <t>直近実施日</t>
        </is>
      </c>
      <c r="Y3" s="19" t="inlineStr">
        <is>
          <t>次回期限</t>
        </is>
      </c>
      <c r="Z3" s="19" t="inlineStr">
        <is>
          <t>残日数</t>
        </is>
      </c>
    </row>
    <row r="4" ht="26" customHeight="1">
      <c r="A4" s="20" t="n">
        <v>1</v>
      </c>
      <c r="B4" s="20" t="inlineStr">
        <is>
          <t>法定（減算あり）</t>
        </is>
      </c>
      <c r="C4" s="4" t="inlineStr">
        <is>
          <t>虐待防止</t>
        </is>
      </c>
      <c r="D4" s="4" t="inlineStr">
        <is>
          <t>指定通所基準第45条第2項第2号／放デイは第71条で準用（報酬告示 児発 注5の2・放デイ 注6の2）</t>
        </is>
      </c>
      <c r="E4" s="6" t="n">
        <v>1</v>
      </c>
      <c r="F4" s="20" t="inlineStr">
        <is>
          <t>1%</t>
        </is>
      </c>
      <c r="G4" s="6" t="n"/>
      <c r="H4" s="6" t="n"/>
      <c r="I4" s="6" t="n"/>
      <c r="J4" s="6" t="n"/>
      <c r="K4" s="6" t="n"/>
      <c r="L4" s="6" t="n"/>
      <c r="M4" s="6" t="n"/>
      <c r="N4" s="6" t="n"/>
      <c r="O4" s="6" t="n"/>
      <c r="P4" s="6" t="n"/>
      <c r="Q4" s="6" t="n"/>
      <c r="R4" s="6" t="n"/>
      <c r="S4" s="6" t="n"/>
      <c r="T4" s="20">
        <f>IF($C4="","",COUNTIF($H4:$S4,"◎"))</f>
        <v/>
      </c>
      <c r="U4" s="20">
        <f>IF($C4="","",COUNTIFS('04_研修実施記録簿'!$C$3:$C$500,$C4,'04_研修実施記録簿'!$B$3:$B$500,"&gt;="&amp;年度開始,'04_研修実施記録簿'!$B$3:$B$500,"&lt;="&amp;年度終了)-COUNTIFS('04_研修実施記録簿'!$C$3:$C$500,$C4,'04_研修実施記録簿'!$B$3:$B$500,"&gt;="&amp;年度開始,'04_研修実施記録簿'!$B$3:$B$500,"&lt;="&amp;年度終了,'04_研修実施記録簿'!$D$3:$D$500,"採用時・個別"))</f>
        <v/>
      </c>
      <c r="V4" s="20">
        <f>IF(OR($C4="",$E4=""),"",$U4-$E4)</f>
        <v/>
      </c>
      <c r="W4" s="20">
        <f>IF($C4="","",IF($E4="","回数の定めなし（自事業所で設定）",IF($U4&gt;=$E4,"充足",IF(TODAY()&gt;年度終了,"未充足（年度終了）","未充足（残"&amp;($E4-$U4)&amp;"回）"))))</f>
        <v/>
      </c>
      <c r="X4" s="22">
        <f>IF($C4="","",IF(COUNTIFS('04_研修実施記録簿'!$C$3:$C$500,$C4,'04_研修実施記録簿'!$D$3:$D$500,"&lt;&gt;採用時・個別")=0,"未実施",_xlfn.MAXIFS('04_研修実施記録簿'!$B$3:$B$500,'04_研修実施記録簿'!$C$3:$C$500,$C4,'04_研修実施記録簿'!$D$3:$D$500,"&lt;&gt;採用時・個別")))</f>
        <v/>
      </c>
      <c r="Y4" s="22">
        <f>IF($X4="","",IF($X4="未実施","至急実施",EDATE($X4,12)))</f>
        <v/>
      </c>
      <c r="Z4" s="20">
        <f>IF(ISNUMBER($Y4),$Y4-TODAY(),"")</f>
        <v/>
      </c>
    </row>
    <row r="5" ht="26" customHeight="1">
      <c r="A5" s="20" t="n">
        <v>2</v>
      </c>
      <c r="B5" s="20" t="inlineStr">
        <is>
          <t>法定（減算あり）</t>
        </is>
      </c>
      <c r="C5" s="4" t="inlineStr">
        <is>
          <t>身体拘束適正化</t>
        </is>
      </c>
      <c r="D5" s="4" t="inlineStr">
        <is>
          <t>指定通所基準第44条第3項第3号／放デイは第71条で準用（報酬告示 児発 注5・放デイ 注6）</t>
        </is>
      </c>
      <c r="E5" s="6" t="n">
        <v>1</v>
      </c>
      <c r="F5" s="20" t="inlineStr">
        <is>
          <t>1%</t>
        </is>
      </c>
      <c r="G5" s="6" t="n"/>
      <c r="H5" s="6" t="n"/>
      <c r="I5" s="6" t="n"/>
      <c r="J5" s="6" t="n"/>
      <c r="K5" s="6" t="n"/>
      <c r="L5" s="6" t="n"/>
      <c r="M5" s="6" t="n"/>
      <c r="N5" s="6" t="n"/>
      <c r="O5" s="6" t="n"/>
      <c r="P5" s="6" t="n"/>
      <c r="Q5" s="6" t="n"/>
      <c r="R5" s="6" t="n"/>
      <c r="S5" s="6" t="n"/>
      <c r="T5" s="20">
        <f>IF($C5="","",COUNTIF($H5:$S5,"◎"))</f>
        <v/>
      </c>
      <c r="U5" s="20">
        <f>IF($C5="","",COUNTIFS('04_研修実施記録簿'!$C$3:$C$500,$C5,'04_研修実施記録簿'!$B$3:$B$500,"&gt;="&amp;年度開始,'04_研修実施記録簿'!$B$3:$B$500,"&lt;="&amp;年度終了)-COUNTIFS('04_研修実施記録簿'!$C$3:$C$500,$C5,'04_研修実施記録簿'!$B$3:$B$500,"&gt;="&amp;年度開始,'04_研修実施記録簿'!$B$3:$B$500,"&lt;="&amp;年度終了,'04_研修実施記録簿'!$D$3:$D$500,"採用時・個別"))</f>
        <v/>
      </c>
      <c r="V5" s="20">
        <f>IF(OR($C5="",$E5=""),"",$U5-$E5)</f>
        <v/>
      </c>
      <c r="W5" s="20">
        <f>IF($C5="","",IF($E5="","回数の定めなし（自事業所で設定）",IF($U5&gt;=$E5,"充足",IF(TODAY()&gt;年度終了,"未充足（年度終了）","未充足（残"&amp;($E5-$U5)&amp;"回）"))))</f>
        <v/>
      </c>
      <c r="X5" s="22">
        <f>IF($C5="","",IF(COUNTIFS('04_研修実施記録簿'!$C$3:$C$500,$C5,'04_研修実施記録簿'!$D$3:$D$500,"&lt;&gt;採用時・個別")=0,"未実施",_xlfn.MAXIFS('04_研修実施記録簿'!$B$3:$B$500,'04_研修実施記録簿'!$C$3:$C$500,$C5,'04_研修実施記録簿'!$D$3:$D$500,"&lt;&gt;採用時・個別")))</f>
        <v/>
      </c>
      <c r="Y5" s="22">
        <f>IF($X5="","",IF($X5="未実施","至急実施",EDATE($X5,12)))</f>
        <v/>
      </c>
      <c r="Z5" s="20">
        <f>IF(ISNUMBER($Y5),$Y5-TODAY(),"")</f>
        <v/>
      </c>
    </row>
    <row r="6" ht="26" customHeight="1">
      <c r="A6" s="20" t="n">
        <v>3</v>
      </c>
      <c r="B6" s="20" t="inlineStr">
        <is>
          <t>法定（減算なし）</t>
        </is>
      </c>
      <c r="C6" s="4" t="inlineStr">
        <is>
          <t>感染症・食中毒</t>
        </is>
      </c>
      <c r="D6" s="4" t="inlineStr">
        <is>
          <t>指定通所基準第41条第2項第3号／解釈通知 第三の一の(31)ウ（年2回以上）</t>
        </is>
      </c>
      <c r="E6" s="6" t="n">
        <v>2</v>
      </c>
      <c r="F6" s="20" t="inlineStr">
        <is>
          <t>―</t>
        </is>
      </c>
      <c r="G6" s="6" t="n"/>
      <c r="H6" s="6" t="n"/>
      <c r="I6" s="6" t="n"/>
      <c r="J6" s="6" t="n"/>
      <c r="K6" s="6" t="n"/>
      <c r="L6" s="6" t="n"/>
      <c r="M6" s="6" t="n"/>
      <c r="N6" s="6" t="n"/>
      <c r="O6" s="6" t="n"/>
      <c r="P6" s="6" t="n"/>
      <c r="Q6" s="6" t="n"/>
      <c r="R6" s="6" t="n"/>
      <c r="S6" s="6" t="n"/>
      <c r="T6" s="20">
        <f>IF($C6="","",COUNTIF($H6:$S6,"◎"))</f>
        <v/>
      </c>
      <c r="U6" s="20">
        <f>IF($C6="","",COUNTIFS('04_研修実施記録簿'!$C$3:$C$500,$C6,'04_研修実施記録簿'!$B$3:$B$500,"&gt;="&amp;年度開始,'04_研修実施記録簿'!$B$3:$B$500,"&lt;="&amp;年度終了)-COUNTIFS('04_研修実施記録簿'!$C$3:$C$500,$C6,'04_研修実施記録簿'!$B$3:$B$500,"&gt;="&amp;年度開始,'04_研修実施記録簿'!$B$3:$B$500,"&lt;="&amp;年度終了,'04_研修実施記録簿'!$D$3:$D$500,"採用時・個別"))</f>
        <v/>
      </c>
      <c r="V6" s="20">
        <f>IF(OR($C6="",$E6=""),"",$U6-$E6)</f>
        <v/>
      </c>
      <c r="W6" s="20">
        <f>IF($C6="","",IF($E6="","回数の定めなし（自事業所で設定）",IF($U6&gt;=$E6,"充足",IF(TODAY()&gt;年度終了,"未充足（年度終了）","未充足（残"&amp;($E6-$U6)&amp;"回）"))))</f>
        <v/>
      </c>
      <c r="X6" s="22">
        <f>IF($C6="","",IF(COUNTIFS('04_研修実施記録簿'!$C$3:$C$500,$C6,'04_研修実施記録簿'!$D$3:$D$500,"&lt;&gt;採用時・個別")=0,"未実施",_xlfn.MAXIFS('04_研修実施記録簿'!$B$3:$B$500,'04_研修実施記録簿'!$C$3:$C$500,$C6,'04_研修実施記録簿'!$D$3:$D$500,"&lt;&gt;採用時・個別")))</f>
        <v/>
      </c>
      <c r="Y6" s="22">
        <f>IF($X6="","",IF($X6="未実施","至急実施",EDATE($X6,12)))</f>
        <v/>
      </c>
      <c r="Z6" s="20">
        <f>IF(ISNUMBER($Y6),$Y6-TODAY(),"")</f>
        <v/>
      </c>
    </row>
    <row r="7" ht="26" customHeight="1">
      <c r="A7" s="20" t="n">
        <v>4</v>
      </c>
      <c r="B7" s="20" t="inlineStr">
        <is>
          <t>法定（減算なし）</t>
        </is>
      </c>
      <c r="C7" s="4" t="inlineStr">
        <is>
          <t>感染症・食中毒（訓練）</t>
        </is>
      </c>
      <c r="D7" s="4" t="inlineStr">
        <is>
          <t>指定通所基準第41条第2項第3号／解釈通知 第三の一の(31)エ（年2回以上）</t>
        </is>
      </c>
      <c r="E7" s="6" t="n">
        <v>2</v>
      </c>
      <c r="F7" s="20" t="inlineStr">
        <is>
          <t>―</t>
        </is>
      </c>
      <c r="G7" s="6" t="n"/>
      <c r="H7" s="6" t="n"/>
      <c r="I7" s="6" t="n"/>
      <c r="J7" s="6" t="n"/>
      <c r="K7" s="6" t="n"/>
      <c r="L7" s="6" t="n"/>
      <c r="M7" s="6" t="n"/>
      <c r="N7" s="6" t="n"/>
      <c r="O7" s="6" t="n"/>
      <c r="P7" s="6" t="n"/>
      <c r="Q7" s="6" t="n"/>
      <c r="R7" s="6" t="n"/>
      <c r="S7" s="6" t="n"/>
      <c r="T7" s="20">
        <f>IF($C7="","",COUNTIF($H7:$S7,"◎"))</f>
        <v/>
      </c>
      <c r="U7" s="20">
        <f>IF($C7="","",COUNTIFS('04_研修実施記録簿'!$C$3:$C$500,$C7,'04_研修実施記録簿'!$B$3:$B$500,"&gt;="&amp;年度開始,'04_研修実施記録簿'!$B$3:$B$500,"&lt;="&amp;年度終了)-COUNTIFS('04_研修実施記録簿'!$C$3:$C$500,$C7,'04_研修実施記録簿'!$B$3:$B$500,"&gt;="&amp;年度開始,'04_研修実施記録簿'!$B$3:$B$500,"&lt;="&amp;年度終了,'04_研修実施記録簿'!$D$3:$D$500,"採用時・個別"))</f>
        <v/>
      </c>
      <c r="V7" s="20">
        <f>IF(OR($C7="",$E7=""),"",$U7-$E7)</f>
        <v/>
      </c>
      <c r="W7" s="20">
        <f>IF($C7="","",IF($E7="","回数の定めなし（自事業所で設定）",IF($U7&gt;=$E7,"充足",IF(TODAY()&gt;年度終了,"未充足（年度終了）","未充足（残"&amp;($E7-$U7)&amp;"回）"))))</f>
        <v/>
      </c>
      <c r="X7" s="22">
        <f>IF($C7="","",IF(COUNTIFS('04_研修実施記録簿'!$C$3:$C$500,$C7,'04_研修実施記録簿'!$D$3:$D$500,"&lt;&gt;採用時・個別")=0,"未実施",_xlfn.MAXIFS('04_研修実施記録簿'!$B$3:$B$500,'04_研修実施記録簿'!$C$3:$C$500,$C7,'04_研修実施記録簿'!$D$3:$D$500,"&lt;&gt;採用時・個別")))</f>
        <v/>
      </c>
      <c r="Y7" s="22">
        <f>IF($X7="","",IF($X7="未実施","至急実施",EDATE($X7,12)))</f>
        <v/>
      </c>
      <c r="Z7" s="20">
        <f>IF(ISNUMBER($Y7),$Y7-TODAY(),"")</f>
        <v/>
      </c>
    </row>
    <row r="8" ht="26" customHeight="1">
      <c r="A8" s="20" t="n">
        <v>5</v>
      </c>
      <c r="B8" s="20" t="inlineStr">
        <is>
          <t>法定（減算なし）</t>
        </is>
      </c>
      <c r="C8" s="4" t="inlineStr">
        <is>
          <t>業務継続計画（BCP）</t>
        </is>
      </c>
      <c r="D8" s="4" t="inlineStr">
        <is>
          <t>指定通所基準第38条の2第2項／解釈通知 第三の一の(28)③（年1回以上）※策定は第1項＝減算あり</t>
        </is>
      </c>
      <c r="E8" s="6" t="n">
        <v>1</v>
      </c>
      <c r="F8" s="20" t="inlineStr">
        <is>
          <t>―</t>
        </is>
      </c>
      <c r="G8" s="6" t="n"/>
      <c r="H8" s="6" t="n"/>
      <c r="I8" s="6" t="n"/>
      <c r="J8" s="6" t="n"/>
      <c r="K8" s="6" t="n"/>
      <c r="L8" s="6" t="n"/>
      <c r="M8" s="6" t="n"/>
      <c r="N8" s="6" t="n"/>
      <c r="O8" s="6" t="n"/>
      <c r="P8" s="6" t="n"/>
      <c r="Q8" s="6" t="n"/>
      <c r="R8" s="6" t="n"/>
      <c r="S8" s="6" t="n"/>
      <c r="T8" s="20">
        <f>IF($C8="","",COUNTIF($H8:$S8,"◎"))</f>
        <v/>
      </c>
      <c r="U8" s="20">
        <f>IF($C8="","",COUNTIFS('04_研修実施記録簿'!$C$3:$C$500,$C8,'04_研修実施記録簿'!$B$3:$B$500,"&gt;="&amp;年度開始,'04_研修実施記録簿'!$B$3:$B$500,"&lt;="&amp;年度終了)-COUNTIFS('04_研修実施記録簿'!$C$3:$C$500,$C8,'04_研修実施記録簿'!$B$3:$B$500,"&gt;="&amp;年度開始,'04_研修実施記録簿'!$B$3:$B$500,"&lt;="&amp;年度終了,'04_研修実施記録簿'!$D$3:$D$500,"採用時・個別"))</f>
        <v/>
      </c>
      <c r="V8" s="20">
        <f>IF(OR($C8="",$E8=""),"",$U8-$E8)</f>
        <v/>
      </c>
      <c r="W8" s="20">
        <f>IF($C8="","",IF($E8="","回数の定めなし（自事業所で設定）",IF($U8&gt;=$E8,"充足",IF(TODAY()&gt;年度終了,"未充足（年度終了）","未充足（残"&amp;($E8-$U8)&amp;"回）"))))</f>
        <v/>
      </c>
      <c r="X8" s="22">
        <f>IF($C8="","",IF(COUNTIFS('04_研修実施記録簿'!$C$3:$C$500,$C8,'04_研修実施記録簿'!$D$3:$D$500,"&lt;&gt;採用時・個別")=0,"未実施",_xlfn.MAXIFS('04_研修実施記録簿'!$B$3:$B$500,'04_研修実施記録簿'!$C$3:$C$500,$C8,'04_研修実施記録簿'!$D$3:$D$500,"&lt;&gt;採用時・個別")))</f>
        <v/>
      </c>
      <c r="Y8" s="22">
        <f>IF($X8="","",IF($X8="未実施","至急実施",EDATE($X8,12)))</f>
        <v/>
      </c>
      <c r="Z8" s="20">
        <f>IF(ISNUMBER($Y8),$Y8-TODAY(),"")</f>
        <v/>
      </c>
    </row>
    <row r="9" ht="26" customHeight="1">
      <c r="A9" s="20" t="n">
        <v>6</v>
      </c>
      <c r="B9" s="20" t="inlineStr">
        <is>
          <t>法定（減算なし）</t>
        </is>
      </c>
      <c r="C9" s="4" t="inlineStr">
        <is>
          <t>業務継続計画（BCP）訓練</t>
        </is>
      </c>
      <c r="D9" s="4" t="inlineStr">
        <is>
          <t>指定通所基準第38条の2第2項／解釈通知 第三の一の(28)④（年1回以上・机上と実地を組み合わせる）</t>
        </is>
      </c>
      <c r="E9" s="6" t="n">
        <v>1</v>
      </c>
      <c r="F9" s="20" t="inlineStr">
        <is>
          <t>―</t>
        </is>
      </c>
      <c r="G9" s="6" t="n"/>
      <c r="H9" s="6" t="n"/>
      <c r="I9" s="6" t="n"/>
      <c r="J9" s="6" t="n"/>
      <c r="K9" s="6" t="n"/>
      <c r="L9" s="6" t="n"/>
      <c r="M9" s="6" t="n"/>
      <c r="N9" s="6" t="n"/>
      <c r="O9" s="6" t="n"/>
      <c r="P9" s="6" t="n"/>
      <c r="Q9" s="6" t="n"/>
      <c r="R9" s="6" t="n"/>
      <c r="S9" s="6" t="n"/>
      <c r="T9" s="20">
        <f>IF($C9="","",COUNTIF($H9:$S9,"◎"))</f>
        <v/>
      </c>
      <c r="U9" s="20">
        <f>IF($C9="","",COUNTIFS('04_研修実施記録簿'!$C$3:$C$500,$C9,'04_研修実施記録簿'!$B$3:$B$500,"&gt;="&amp;年度開始,'04_研修実施記録簿'!$B$3:$B$500,"&lt;="&amp;年度終了)-COUNTIFS('04_研修実施記録簿'!$C$3:$C$500,$C9,'04_研修実施記録簿'!$B$3:$B$500,"&gt;="&amp;年度開始,'04_研修実施記録簿'!$B$3:$B$500,"&lt;="&amp;年度終了,'04_研修実施記録簿'!$D$3:$D$500,"採用時・個別"))</f>
        <v/>
      </c>
      <c r="V9" s="20">
        <f>IF(OR($C9="",$E9=""),"",$U9-$E9)</f>
        <v/>
      </c>
      <c r="W9" s="20">
        <f>IF($C9="","",IF($E9="","回数の定めなし（自事業所で設定）",IF($U9&gt;=$E9,"充足",IF(TODAY()&gt;年度終了,"未充足（年度終了）","未充足（残"&amp;($E9-$U9)&amp;"回）"))))</f>
        <v/>
      </c>
      <c r="X9" s="22">
        <f>IF($C9="","",IF(COUNTIFS('04_研修実施記録簿'!$C$3:$C$500,$C9,'04_研修実施記録簿'!$D$3:$D$500,"&lt;&gt;採用時・個別")=0,"未実施",_xlfn.MAXIFS('04_研修実施記録簿'!$B$3:$B$500,'04_研修実施記録簿'!$C$3:$C$500,$C9,'04_研修実施記録簿'!$D$3:$D$500,"&lt;&gt;採用時・個別")))</f>
        <v/>
      </c>
      <c r="Y9" s="22">
        <f>IF($X9="","",IF($X9="未実施","至急実施",EDATE($X9,12)))</f>
        <v/>
      </c>
      <c r="Z9" s="20">
        <f>IF(ISNUMBER($Y9),$Y9-TODAY(),"")</f>
        <v/>
      </c>
    </row>
    <row r="10" ht="26" customHeight="1">
      <c r="A10" s="20" t="n">
        <v>7</v>
      </c>
      <c r="B10" s="20" t="inlineStr">
        <is>
          <t>法定（減算なし）</t>
        </is>
      </c>
      <c r="C10" s="4" t="inlineStr">
        <is>
          <t>安全計画</t>
        </is>
      </c>
      <c r="D10" s="4" t="inlineStr">
        <is>
          <t>指定通所基準第40条の2第2項（「定期的に」。回数の明示なし＝自事業所で定める）</t>
        </is>
      </c>
      <c r="E10" s="6" t="n"/>
      <c r="F10" s="20" t="inlineStr">
        <is>
          <t>―</t>
        </is>
      </c>
      <c r="G10" s="6" t="n"/>
      <c r="H10" s="6" t="n"/>
      <c r="I10" s="6" t="n"/>
      <c r="J10" s="6" t="n"/>
      <c r="K10" s="6" t="n"/>
      <c r="L10" s="6" t="n"/>
      <c r="M10" s="6" t="n"/>
      <c r="N10" s="6" t="n"/>
      <c r="O10" s="6" t="n"/>
      <c r="P10" s="6" t="n"/>
      <c r="Q10" s="6" t="n"/>
      <c r="R10" s="6" t="n"/>
      <c r="S10" s="6" t="n"/>
      <c r="T10" s="20">
        <f>IF($C10="","",COUNTIF($H10:$S10,"◎"))</f>
        <v/>
      </c>
      <c r="U10" s="20">
        <f>IF($C10="","",COUNTIFS('04_研修実施記録簿'!$C$3:$C$500,$C10,'04_研修実施記録簿'!$B$3:$B$500,"&gt;="&amp;年度開始,'04_研修実施記録簿'!$B$3:$B$500,"&lt;="&amp;年度終了)-COUNTIFS('04_研修実施記録簿'!$C$3:$C$500,$C10,'04_研修実施記録簿'!$B$3:$B$500,"&gt;="&amp;年度開始,'04_研修実施記録簿'!$B$3:$B$500,"&lt;="&amp;年度終了,'04_研修実施記録簿'!$D$3:$D$500,"採用時・個別"))</f>
        <v/>
      </c>
      <c r="V10" s="20">
        <f>IF(OR($C10="",$E10=""),"",$U10-$E10)</f>
        <v/>
      </c>
      <c r="W10" s="20">
        <f>IF($C10="","",IF($E10="","回数の定めなし（自事業所で設定）",IF($U10&gt;=$E10,"充足",IF(TODAY()&gt;年度終了,"未充足（年度終了）","未充足（残"&amp;($E10-$U10)&amp;"回）"))))</f>
        <v/>
      </c>
      <c r="X10" s="22">
        <f>IF($C10="","",IF(COUNTIFS('04_研修実施記録簿'!$C$3:$C$500,$C10,'04_研修実施記録簿'!$D$3:$D$500,"&lt;&gt;採用時・個別")=0,"未実施",_xlfn.MAXIFS('04_研修実施記録簿'!$B$3:$B$500,'04_研修実施記録簿'!$C$3:$C$500,$C10,'04_研修実施記録簿'!$D$3:$D$500,"&lt;&gt;採用時・個別")))</f>
        <v/>
      </c>
      <c r="Y10" s="22">
        <f>IF($X10="","",IF($X10="未実施","至急実施",EDATE($X10,12)))</f>
        <v/>
      </c>
      <c r="Z10" s="20">
        <f>IF(ISNUMBER($Y10),$Y10-TODAY(),"")</f>
        <v/>
      </c>
    </row>
    <row r="11" ht="26" customHeight="1">
      <c r="A11" s="20" t="n">
        <v>8</v>
      </c>
      <c r="B11" s="20" t="inlineStr">
        <is>
          <t>法定（減算なし）</t>
        </is>
      </c>
      <c r="C11" s="4" t="inlineStr">
        <is>
          <t>安全計画（訓練）</t>
        </is>
      </c>
      <c r="D11" s="4" t="inlineStr">
        <is>
          <t>指定通所基準第40条の2第2項（回数の明示なし＝自事業所で定める）</t>
        </is>
      </c>
      <c r="E11" s="6" t="n"/>
      <c r="F11" s="20" t="inlineStr">
        <is>
          <t>―</t>
        </is>
      </c>
      <c r="G11" s="6" t="n"/>
      <c r="H11" s="6" t="n"/>
      <c r="I11" s="6" t="n"/>
      <c r="J11" s="6" t="n"/>
      <c r="K11" s="6" t="n"/>
      <c r="L11" s="6" t="n"/>
      <c r="M11" s="6" t="n"/>
      <c r="N11" s="6" t="n"/>
      <c r="O11" s="6" t="n"/>
      <c r="P11" s="6" t="n"/>
      <c r="Q11" s="6" t="n"/>
      <c r="R11" s="6" t="n"/>
      <c r="S11" s="6" t="n"/>
      <c r="T11" s="20">
        <f>IF($C11="","",COUNTIF($H11:$S11,"◎"))</f>
        <v/>
      </c>
      <c r="U11" s="20">
        <f>IF($C11="","",COUNTIFS('04_研修実施記録簿'!$C$3:$C$500,$C11,'04_研修実施記録簿'!$B$3:$B$500,"&gt;="&amp;年度開始,'04_研修実施記録簿'!$B$3:$B$500,"&lt;="&amp;年度終了)-COUNTIFS('04_研修実施記録簿'!$C$3:$C$500,$C11,'04_研修実施記録簿'!$B$3:$B$500,"&gt;="&amp;年度開始,'04_研修実施記録簿'!$B$3:$B$500,"&lt;="&amp;年度終了,'04_研修実施記録簿'!$D$3:$D$500,"採用時・個別"))</f>
        <v/>
      </c>
      <c r="V11" s="20">
        <f>IF(OR($C11="",$E11=""),"",$U11-$E11)</f>
        <v/>
      </c>
      <c r="W11" s="20">
        <f>IF($C11="","",IF($E11="","回数の定めなし（自事業所で設定）",IF($U11&gt;=$E11,"充足",IF(TODAY()&gt;年度終了,"未充足（年度終了）","未充足（残"&amp;($E11-$U11)&amp;"回）"))))</f>
        <v/>
      </c>
      <c r="X11" s="22">
        <f>IF($C11="","",IF(COUNTIFS('04_研修実施記録簿'!$C$3:$C$500,$C11,'04_研修実施記録簿'!$D$3:$D$500,"&lt;&gt;採用時・個別")=0,"未実施",_xlfn.MAXIFS('04_研修実施記録簿'!$B$3:$B$500,'04_研修実施記録簿'!$C$3:$C$500,$C11,'04_研修実施記録簿'!$D$3:$D$500,"&lt;&gt;採用時・個別")))</f>
        <v/>
      </c>
      <c r="Y11" s="22">
        <f>IF($X11="","",IF($X11="未実施","至急実施",EDATE($X11,12)))</f>
        <v/>
      </c>
      <c r="Z11" s="20">
        <f>IF(ISNUMBER($Y11),$Y11-TODAY(),"")</f>
        <v/>
      </c>
    </row>
    <row r="12" ht="26" customHeight="1">
      <c r="A12" s="20" t="n">
        <v>9</v>
      </c>
      <c r="B12" s="20" t="inlineStr">
        <is>
          <t>法定（減算なし）</t>
        </is>
      </c>
      <c r="C12" s="4" t="inlineStr">
        <is>
          <t>非常災害（避難・救出訓練）</t>
        </is>
      </c>
      <c r="D12" s="4" t="inlineStr">
        <is>
          <t>指定通所基準第40条／消防法施行規則第3条第10項（令別表第一(六)項は年2回以上・要 所轄消防署確認）</t>
        </is>
      </c>
      <c r="E12" s="6" t="n"/>
      <c r="F12" s="20" t="inlineStr">
        <is>
          <t>―</t>
        </is>
      </c>
      <c r="G12" s="6" t="n"/>
      <c r="H12" s="6" t="n"/>
      <c r="I12" s="6" t="n"/>
      <c r="J12" s="6" t="n"/>
      <c r="K12" s="6" t="n"/>
      <c r="L12" s="6" t="n"/>
      <c r="M12" s="6" t="n"/>
      <c r="N12" s="6" t="n"/>
      <c r="O12" s="6" t="n"/>
      <c r="P12" s="6" t="n"/>
      <c r="Q12" s="6" t="n"/>
      <c r="R12" s="6" t="n"/>
      <c r="S12" s="6" t="n"/>
      <c r="T12" s="20">
        <f>IF($C12="","",COUNTIF($H12:$S12,"◎"))</f>
        <v/>
      </c>
      <c r="U12" s="20">
        <f>IF($C12="","",COUNTIFS('04_研修実施記録簿'!$C$3:$C$500,$C12,'04_研修実施記録簿'!$B$3:$B$500,"&gt;="&amp;年度開始,'04_研修実施記録簿'!$B$3:$B$500,"&lt;="&amp;年度終了)-COUNTIFS('04_研修実施記録簿'!$C$3:$C$500,$C12,'04_研修実施記録簿'!$B$3:$B$500,"&gt;="&amp;年度開始,'04_研修実施記録簿'!$B$3:$B$500,"&lt;="&amp;年度終了,'04_研修実施記録簿'!$D$3:$D$500,"採用時・個別"))</f>
        <v/>
      </c>
      <c r="V12" s="20">
        <f>IF(OR($C12="",$E12=""),"",$U12-$E12)</f>
        <v/>
      </c>
      <c r="W12" s="20">
        <f>IF($C12="","",IF($E12="","回数の定めなし（自事業所で設定）",IF($U12&gt;=$E12,"充足",IF(TODAY()&gt;年度終了,"未充足（年度終了）","未充足（残"&amp;($E12-$U12)&amp;"回）"))))</f>
        <v/>
      </c>
      <c r="X12" s="22">
        <f>IF($C12="","",IF(COUNTIFS('04_研修実施記録簿'!$C$3:$C$500,$C12,'04_研修実施記録簿'!$D$3:$D$500,"&lt;&gt;採用時・個別")=0,"未実施",_xlfn.MAXIFS('04_研修実施記録簿'!$B$3:$B$500,'04_研修実施記録簿'!$C$3:$C$500,$C12,'04_研修実施記録簿'!$D$3:$D$500,"&lt;&gt;採用時・個別")))</f>
        <v/>
      </c>
      <c r="Y12" s="22">
        <f>IF($X12="","",IF($X12="未実施","至急実施",EDATE($X12,12)))</f>
        <v/>
      </c>
      <c r="Z12" s="20">
        <f>IF(ISNUMBER($Y12),$Y12-TODAY(),"")</f>
        <v/>
      </c>
    </row>
    <row r="13" ht="26" customHeight="1">
      <c r="A13" s="20" t="n">
        <v>10</v>
      </c>
      <c r="B13" s="20" t="inlineStr">
        <is>
          <t>法定（減算なし）</t>
        </is>
      </c>
      <c r="C13" s="4" t="inlineStr">
        <is>
          <t>送迎時の所在確認・置き去り防止</t>
        </is>
      </c>
      <c r="D13" s="4" t="inlineStr">
        <is>
          <t>指定通所基準第40条の3（研修義務ではなく乗降時ごとの所在確認義務。安全計画の研修・訓練に組み込む）</t>
        </is>
      </c>
      <c r="E13" s="6" t="n"/>
      <c r="F13" s="20" t="inlineStr">
        <is>
          <t>―</t>
        </is>
      </c>
      <c r="G13" s="6" t="n"/>
      <c r="H13" s="6" t="n"/>
      <c r="I13" s="6" t="n"/>
      <c r="J13" s="6" t="n"/>
      <c r="K13" s="6" t="n"/>
      <c r="L13" s="6" t="n"/>
      <c r="M13" s="6" t="n"/>
      <c r="N13" s="6" t="n"/>
      <c r="O13" s="6" t="n"/>
      <c r="P13" s="6" t="n"/>
      <c r="Q13" s="6" t="n"/>
      <c r="R13" s="6" t="n"/>
      <c r="S13" s="6" t="n"/>
      <c r="T13" s="20">
        <f>IF($C13="","",COUNTIF($H13:$S13,"◎"))</f>
        <v/>
      </c>
      <c r="U13" s="20">
        <f>IF($C13="","",COUNTIFS('04_研修実施記録簿'!$C$3:$C$500,$C13,'04_研修実施記録簿'!$B$3:$B$500,"&gt;="&amp;年度開始,'04_研修実施記録簿'!$B$3:$B$500,"&lt;="&amp;年度終了)-COUNTIFS('04_研修実施記録簿'!$C$3:$C$500,$C13,'04_研修実施記録簿'!$B$3:$B$500,"&gt;="&amp;年度開始,'04_研修実施記録簿'!$B$3:$B$500,"&lt;="&amp;年度終了,'04_研修実施記録簿'!$D$3:$D$500,"採用時・個別"))</f>
        <v/>
      </c>
      <c r="V13" s="20">
        <f>IF(OR($C13="",$E13=""),"",$U13-$E13)</f>
        <v/>
      </c>
      <c r="W13" s="20">
        <f>IF($C13="","",IF($E13="","回数の定めなし（自事業所で設定）",IF($U13&gt;=$E13,"充足",IF(TODAY()&gt;年度終了,"未充足（年度終了）","未充足（残"&amp;($E13-$U13)&amp;"回）"))))</f>
        <v/>
      </c>
      <c r="X13" s="22">
        <f>IF($C13="","",IF(COUNTIFS('04_研修実施記録簿'!$C$3:$C$500,$C13,'04_研修実施記録簿'!$D$3:$D$500,"&lt;&gt;採用時・個別")=0,"未実施",_xlfn.MAXIFS('04_研修実施記録簿'!$B$3:$B$500,'04_研修実施記録簿'!$C$3:$C$500,$C13,'04_研修実施記録簿'!$D$3:$D$500,"&lt;&gt;採用時・個別")))</f>
        <v/>
      </c>
      <c r="Y13" s="22">
        <f>IF($X13="","",IF($X13="未実施","至急実施",EDATE($X13,12)))</f>
        <v/>
      </c>
      <c r="Z13" s="20">
        <f>IF(ISNUMBER($Y13),$Y13-TODAY(),"")</f>
        <v/>
      </c>
    </row>
    <row r="14" ht="26" customHeight="1">
      <c r="A14" s="20" t="n">
        <v>11</v>
      </c>
      <c r="B14" s="20" t="inlineStr">
        <is>
          <t>法定（減算なし）</t>
        </is>
      </c>
      <c r="C14" s="4" t="inlineStr">
        <is>
          <t>ハラスメント防止</t>
        </is>
      </c>
      <c r="D14" s="4" t="inlineStr">
        <is>
          <t>指定通所基準第38条第4項／均等法第11条第1項・労働施策総合推進法第30条の2第1項（回数規定なし）</t>
        </is>
      </c>
      <c r="E14" s="6" t="n"/>
      <c r="F14" s="20" t="inlineStr">
        <is>
          <t>―</t>
        </is>
      </c>
      <c r="G14" s="6" t="n"/>
      <c r="H14" s="6" t="n"/>
      <c r="I14" s="6" t="n"/>
      <c r="J14" s="6" t="n"/>
      <c r="K14" s="6" t="n"/>
      <c r="L14" s="6" t="n"/>
      <c r="M14" s="6" t="n"/>
      <c r="N14" s="6" t="n"/>
      <c r="O14" s="6" t="n"/>
      <c r="P14" s="6" t="n"/>
      <c r="Q14" s="6" t="n"/>
      <c r="R14" s="6" t="n"/>
      <c r="S14" s="6" t="n"/>
      <c r="T14" s="20">
        <f>IF($C14="","",COUNTIF($H14:$S14,"◎"))</f>
        <v/>
      </c>
      <c r="U14" s="20">
        <f>IF($C14="","",COUNTIFS('04_研修実施記録簿'!$C$3:$C$500,$C14,'04_研修実施記録簿'!$B$3:$B$500,"&gt;="&amp;年度開始,'04_研修実施記録簿'!$B$3:$B$500,"&lt;="&amp;年度終了)-COUNTIFS('04_研修実施記録簿'!$C$3:$C$500,$C14,'04_研修実施記録簿'!$B$3:$B$500,"&gt;="&amp;年度開始,'04_研修実施記録簿'!$B$3:$B$500,"&lt;="&amp;年度終了,'04_研修実施記録簿'!$D$3:$D$500,"採用時・個別"))</f>
        <v/>
      </c>
      <c r="V14" s="20">
        <f>IF(OR($C14="",$E14=""),"",$U14-$E14)</f>
        <v/>
      </c>
      <c r="W14" s="20">
        <f>IF($C14="","",IF($E14="","回数の定めなし（自事業所で設定）",IF($U14&gt;=$E14,"充足",IF(TODAY()&gt;年度終了,"未充足（年度終了）","未充足（残"&amp;($E14-$U14)&amp;"回）"))))</f>
        <v/>
      </c>
      <c r="X14" s="22">
        <f>IF($C14="","",IF(COUNTIFS('04_研修実施記録簿'!$C$3:$C$500,$C14,'04_研修実施記録簿'!$D$3:$D$500,"&lt;&gt;採用時・個別")=0,"未実施",_xlfn.MAXIFS('04_研修実施記録簿'!$B$3:$B$500,'04_研修実施記録簿'!$C$3:$C$500,$C14,'04_研修実施記録簿'!$D$3:$D$500,"&lt;&gt;採用時・個別")))</f>
        <v/>
      </c>
      <c r="Y14" s="22">
        <f>IF($X14="","",IF($X14="未実施","至急実施",EDATE($X14,12)))</f>
        <v/>
      </c>
      <c r="Z14" s="20">
        <f>IF(ISNUMBER($Y14),$Y14-TODAY(),"")</f>
        <v/>
      </c>
    </row>
    <row r="15" ht="26" customHeight="1">
      <c r="A15" s="20" t="n">
        <v>12</v>
      </c>
      <c r="B15" s="20" t="inlineStr">
        <is>
          <t>法定（減算なし）</t>
        </is>
      </c>
      <c r="C15" s="4" t="inlineStr">
        <is>
          <t>個人情報・秘密保持</t>
        </is>
      </c>
      <c r="D15" s="4" t="inlineStr">
        <is>
          <t>指定通所基準第47条／個人情報保護法第23条・第24条（回数規定なし）</t>
        </is>
      </c>
      <c r="E15" s="6" t="n"/>
      <c r="F15" s="20" t="inlineStr">
        <is>
          <t>―</t>
        </is>
      </c>
      <c r="G15" s="6" t="n"/>
      <c r="H15" s="6" t="n"/>
      <c r="I15" s="6" t="n"/>
      <c r="J15" s="6" t="n"/>
      <c r="K15" s="6" t="n"/>
      <c r="L15" s="6" t="n"/>
      <c r="M15" s="6" t="n"/>
      <c r="N15" s="6" t="n"/>
      <c r="O15" s="6" t="n"/>
      <c r="P15" s="6" t="n"/>
      <c r="Q15" s="6" t="n"/>
      <c r="R15" s="6" t="n"/>
      <c r="S15" s="6" t="n"/>
      <c r="T15" s="20">
        <f>IF($C15="","",COUNTIF($H15:$S15,"◎"))</f>
        <v/>
      </c>
      <c r="U15" s="20">
        <f>IF($C15="","",COUNTIFS('04_研修実施記録簿'!$C$3:$C$500,$C15,'04_研修実施記録簿'!$B$3:$B$500,"&gt;="&amp;年度開始,'04_研修実施記録簿'!$B$3:$B$500,"&lt;="&amp;年度終了)-COUNTIFS('04_研修実施記録簿'!$C$3:$C$500,$C15,'04_研修実施記録簿'!$B$3:$B$500,"&gt;="&amp;年度開始,'04_研修実施記録簿'!$B$3:$B$500,"&lt;="&amp;年度終了,'04_研修実施記録簿'!$D$3:$D$500,"採用時・個別"))</f>
        <v/>
      </c>
      <c r="V15" s="20">
        <f>IF(OR($C15="",$E15=""),"",$U15-$E15)</f>
        <v/>
      </c>
      <c r="W15" s="20">
        <f>IF($C15="","",IF($E15="","回数の定めなし（自事業所で設定）",IF($U15&gt;=$E15,"充足",IF(TODAY()&gt;年度終了,"未充足（年度終了）","未充足（残"&amp;($E15-$U15)&amp;"回）"))))</f>
        <v/>
      </c>
      <c r="X15" s="22">
        <f>IF($C15="","",IF(COUNTIFS('04_研修実施記録簿'!$C$3:$C$500,$C15,'04_研修実施記録簿'!$D$3:$D$500,"&lt;&gt;採用時・個別")=0,"未実施",_xlfn.MAXIFS('04_研修実施記録簿'!$B$3:$B$500,'04_研修実施記録簿'!$C$3:$C$500,$C15,'04_研修実施記録簿'!$D$3:$D$500,"&lt;&gt;採用時・個別")))</f>
        <v/>
      </c>
      <c r="Y15" s="22">
        <f>IF($X15="","",IF($X15="未実施","至急実施",EDATE($X15,12)))</f>
        <v/>
      </c>
      <c r="Z15" s="20">
        <f>IF(ISNUMBER($Y15),$Y15-TODAY(),"")</f>
        <v/>
      </c>
    </row>
    <row r="16" ht="26" customHeight="1">
      <c r="A16" s="20" t="n">
        <v>13</v>
      </c>
      <c r="B16" s="20" t="inlineStr">
        <is>
          <t>加算要件</t>
        </is>
      </c>
      <c r="C16" s="4" t="inlineStr">
        <is>
          <t>資格系・加算要件研修</t>
        </is>
      </c>
      <c r="D16" s="4" t="inlineStr">
        <is>
          <t>児発管更新研修、強度行動障害支援者養成研修（基礎・実践）、中核的人材養成研修など　※受講年限は要確認</t>
        </is>
      </c>
      <c r="E16" s="6" t="n"/>
      <c r="F16" s="20" t="inlineStr">
        <is>
          <t>―</t>
        </is>
      </c>
      <c r="G16" s="6" t="n"/>
      <c r="H16" s="6" t="n"/>
      <c r="I16" s="6" t="n"/>
      <c r="J16" s="6" t="n"/>
      <c r="K16" s="6" t="n"/>
      <c r="L16" s="6" t="n"/>
      <c r="M16" s="6" t="n"/>
      <c r="N16" s="6" t="n"/>
      <c r="O16" s="6" t="n"/>
      <c r="P16" s="6" t="n"/>
      <c r="Q16" s="6" t="n"/>
      <c r="R16" s="6" t="n"/>
      <c r="S16" s="6" t="n"/>
      <c r="T16" s="20">
        <f>IF($C16="","",COUNTIF($H16:$S16,"◎"))</f>
        <v/>
      </c>
      <c r="U16" s="20">
        <f>IF($C16="","",COUNTIFS('04_研修実施記録簿'!$C$3:$C$500,$C16,'04_研修実施記録簿'!$B$3:$B$500,"&gt;="&amp;年度開始,'04_研修実施記録簿'!$B$3:$B$500,"&lt;="&amp;年度終了)-COUNTIFS('04_研修実施記録簿'!$C$3:$C$500,$C16,'04_研修実施記録簿'!$B$3:$B$500,"&gt;="&amp;年度開始,'04_研修実施記録簿'!$B$3:$B$500,"&lt;="&amp;年度終了,'04_研修実施記録簿'!$D$3:$D$500,"採用時・個別"))</f>
        <v/>
      </c>
      <c r="V16" s="20">
        <f>IF(OR($C16="",$E16=""),"",$U16-$E16)</f>
        <v/>
      </c>
      <c r="W16" s="20">
        <f>IF($C16="","",IF($E16="","回数の定めなし（自事業所で設定）",IF($U16&gt;=$E16,"充足",IF(TODAY()&gt;年度終了,"未充足（年度終了）","未充足（残"&amp;($E16-$U16)&amp;"回）"))))</f>
        <v/>
      </c>
      <c r="X16" s="22">
        <f>IF($C16="","",IF(COUNTIFS('04_研修実施記録簿'!$C$3:$C$500,$C16,'04_研修実施記録簿'!$D$3:$D$500,"&lt;&gt;採用時・個別")=0,"未実施",_xlfn.MAXIFS('04_研修実施記録簿'!$B$3:$B$500,'04_研修実施記録簿'!$C$3:$C$500,$C16,'04_研修実施記録簿'!$D$3:$D$500,"&lt;&gt;採用時・個別")))</f>
        <v/>
      </c>
      <c r="Y16" s="22">
        <f>IF($X16="","",IF($X16="未実施","至急実施",EDATE($X16,12)))</f>
        <v/>
      </c>
      <c r="Z16" s="20">
        <f>IF(ISNUMBER($Y16),$Y16-TODAY(),"")</f>
        <v/>
      </c>
    </row>
    <row r="17" ht="26" customHeight="1">
      <c r="A17" s="20" t="n"/>
      <c r="B17" s="20" t="n"/>
      <c r="C17" s="4" t="n"/>
      <c r="D17" s="4" t="n"/>
      <c r="E17" s="6" t="n"/>
      <c r="F17" s="20" t="n"/>
      <c r="G17" s="6" t="n"/>
      <c r="H17" s="6" t="n"/>
      <c r="I17" s="6" t="n"/>
      <c r="J17" s="6" t="n"/>
      <c r="K17" s="6" t="n"/>
      <c r="L17" s="6" t="n"/>
      <c r="M17" s="6" t="n"/>
      <c r="N17" s="6" t="n"/>
      <c r="O17" s="6" t="n"/>
      <c r="P17" s="6" t="n"/>
      <c r="Q17" s="6" t="n"/>
      <c r="R17" s="6" t="n"/>
      <c r="S17" s="6" t="n"/>
      <c r="T17" s="20">
        <f>IF($C17="","",COUNTIF($H17:$S17,"◎"))</f>
        <v/>
      </c>
      <c r="U17" s="20">
        <f>IF($C17="","",COUNTIFS('04_研修実施記録簿'!$C$3:$C$500,$C17,'04_研修実施記録簿'!$B$3:$B$500,"&gt;="&amp;年度開始,'04_研修実施記録簿'!$B$3:$B$500,"&lt;="&amp;年度終了)-COUNTIFS('04_研修実施記録簿'!$C$3:$C$500,$C17,'04_研修実施記録簿'!$B$3:$B$500,"&gt;="&amp;年度開始,'04_研修実施記録簿'!$B$3:$B$500,"&lt;="&amp;年度終了,'04_研修実施記録簿'!$D$3:$D$500,"採用時・個別"))</f>
        <v/>
      </c>
      <c r="V17" s="20">
        <f>IF(OR($C17="",$E17=""),"",$U17-$E17)</f>
        <v/>
      </c>
      <c r="W17" s="20">
        <f>IF($C17="","",IF($E17="","回数の定めなし（自事業所で設定）",IF($U17&gt;=$E17,"充足",IF(TODAY()&gt;年度終了,"未充足（年度終了）","未充足（残"&amp;($E17-$U17)&amp;"回）"))))</f>
        <v/>
      </c>
      <c r="X17" s="22">
        <f>IF($C17="","",IF(COUNTIFS('04_研修実施記録簿'!$C$3:$C$500,$C17,'04_研修実施記録簿'!$D$3:$D$500,"&lt;&gt;採用時・個別")=0,"未実施",_xlfn.MAXIFS('04_研修実施記録簿'!$B$3:$B$500,'04_研修実施記録簿'!$C$3:$C$500,$C17,'04_研修実施記録簿'!$D$3:$D$500,"&lt;&gt;採用時・個別")))</f>
        <v/>
      </c>
      <c r="Y17" s="22">
        <f>IF($X17="","",IF($X17="未実施","至急実施",EDATE($X17,12)))</f>
        <v/>
      </c>
      <c r="Z17" s="20">
        <f>IF(ISNUMBER($Y17),$Y17-TODAY(),"")</f>
        <v/>
      </c>
    </row>
    <row r="18" ht="26" customHeight="1">
      <c r="A18" s="20" t="n"/>
      <c r="B18" s="20" t="n"/>
      <c r="C18" s="4" t="n"/>
      <c r="D18" s="4" t="n"/>
      <c r="E18" s="6" t="n"/>
      <c r="F18" s="20" t="n"/>
      <c r="G18" s="6" t="n"/>
      <c r="H18" s="6" t="n"/>
      <c r="I18" s="6" t="n"/>
      <c r="J18" s="6" t="n"/>
      <c r="K18" s="6" t="n"/>
      <c r="L18" s="6" t="n"/>
      <c r="M18" s="6" t="n"/>
      <c r="N18" s="6" t="n"/>
      <c r="O18" s="6" t="n"/>
      <c r="P18" s="6" t="n"/>
      <c r="Q18" s="6" t="n"/>
      <c r="R18" s="6" t="n"/>
      <c r="S18" s="6" t="n"/>
      <c r="T18" s="20">
        <f>IF($C18="","",COUNTIF($H18:$S18,"◎"))</f>
        <v/>
      </c>
      <c r="U18" s="20">
        <f>IF($C18="","",COUNTIFS('04_研修実施記録簿'!$C$3:$C$500,$C18,'04_研修実施記録簿'!$B$3:$B$500,"&gt;="&amp;年度開始,'04_研修実施記録簿'!$B$3:$B$500,"&lt;="&amp;年度終了)-COUNTIFS('04_研修実施記録簿'!$C$3:$C$500,$C18,'04_研修実施記録簿'!$B$3:$B$500,"&gt;="&amp;年度開始,'04_研修実施記録簿'!$B$3:$B$500,"&lt;="&amp;年度終了,'04_研修実施記録簿'!$D$3:$D$500,"採用時・個別"))</f>
        <v/>
      </c>
      <c r="V18" s="20">
        <f>IF(OR($C18="",$E18=""),"",$U18-$E18)</f>
        <v/>
      </c>
      <c r="W18" s="20">
        <f>IF($C18="","",IF($E18="","回数の定めなし（自事業所で設定）",IF($U18&gt;=$E18,"充足",IF(TODAY()&gt;年度終了,"未充足（年度終了）","未充足（残"&amp;($E18-$U18)&amp;"回）"))))</f>
        <v/>
      </c>
      <c r="X18" s="22">
        <f>IF($C18="","",IF(COUNTIFS('04_研修実施記録簿'!$C$3:$C$500,$C18,'04_研修実施記録簿'!$D$3:$D$500,"&lt;&gt;採用時・個別")=0,"未実施",_xlfn.MAXIFS('04_研修実施記録簿'!$B$3:$B$500,'04_研修実施記録簿'!$C$3:$C$500,$C18,'04_研修実施記録簿'!$D$3:$D$500,"&lt;&gt;採用時・個別")))</f>
        <v/>
      </c>
      <c r="Y18" s="22">
        <f>IF($X18="","",IF($X18="未実施","至急実施",EDATE($X18,12)))</f>
        <v/>
      </c>
      <c r="Z18" s="20">
        <f>IF(ISNUMBER($Y18),$Y18-TODAY(),"")</f>
        <v/>
      </c>
    </row>
    <row r="19" ht="26" customHeight="1">
      <c r="A19" s="20" t="n"/>
      <c r="B19" s="20" t="n"/>
      <c r="C19" s="4" t="n"/>
      <c r="D19" s="4" t="n"/>
      <c r="E19" s="6" t="n"/>
      <c r="F19" s="20" t="n"/>
      <c r="G19" s="6" t="n"/>
      <c r="H19" s="6" t="n"/>
      <c r="I19" s="6" t="n"/>
      <c r="J19" s="6" t="n"/>
      <c r="K19" s="6" t="n"/>
      <c r="L19" s="6" t="n"/>
      <c r="M19" s="6" t="n"/>
      <c r="N19" s="6" t="n"/>
      <c r="O19" s="6" t="n"/>
      <c r="P19" s="6" t="n"/>
      <c r="Q19" s="6" t="n"/>
      <c r="R19" s="6" t="n"/>
      <c r="S19" s="6" t="n"/>
      <c r="T19" s="20">
        <f>IF($C19="","",COUNTIF($H19:$S19,"◎"))</f>
        <v/>
      </c>
      <c r="U19" s="20">
        <f>IF($C19="","",COUNTIFS('04_研修実施記録簿'!$C$3:$C$500,$C19,'04_研修実施記録簿'!$B$3:$B$500,"&gt;="&amp;年度開始,'04_研修実施記録簿'!$B$3:$B$500,"&lt;="&amp;年度終了)-COUNTIFS('04_研修実施記録簿'!$C$3:$C$500,$C19,'04_研修実施記録簿'!$B$3:$B$500,"&gt;="&amp;年度開始,'04_研修実施記録簿'!$B$3:$B$500,"&lt;="&amp;年度終了,'04_研修実施記録簿'!$D$3:$D$500,"採用時・個別"))</f>
        <v/>
      </c>
      <c r="V19" s="20">
        <f>IF(OR($C19="",$E19=""),"",$U19-$E19)</f>
        <v/>
      </c>
      <c r="W19" s="20">
        <f>IF($C19="","",IF($E19="","回数の定めなし（自事業所で設定）",IF($U19&gt;=$E19,"充足",IF(TODAY()&gt;年度終了,"未充足（年度終了）","未充足（残"&amp;($E19-$U19)&amp;"回）"))))</f>
        <v/>
      </c>
      <c r="X19" s="22">
        <f>IF($C19="","",IF(COUNTIFS('04_研修実施記録簿'!$C$3:$C$500,$C19,'04_研修実施記録簿'!$D$3:$D$500,"&lt;&gt;採用時・個別")=0,"未実施",_xlfn.MAXIFS('04_研修実施記録簿'!$B$3:$B$500,'04_研修実施記録簿'!$C$3:$C$500,$C19,'04_研修実施記録簿'!$D$3:$D$500,"&lt;&gt;採用時・個別")))</f>
        <v/>
      </c>
      <c r="Y19" s="22">
        <f>IF($X19="","",IF($X19="未実施","至急実施",EDATE($X19,12)))</f>
        <v/>
      </c>
      <c r="Z19" s="20">
        <f>IF(ISNUMBER($Y19),$Y19-TODAY(),"")</f>
        <v/>
      </c>
    </row>
    <row r="20" ht="26" customHeight="1">
      <c r="A20" s="20" t="n"/>
      <c r="B20" s="20" t="n"/>
      <c r="C20" s="4" t="n"/>
      <c r="D20" s="4" t="n"/>
      <c r="E20" s="6" t="n"/>
      <c r="F20" s="20" t="n"/>
      <c r="G20" s="6" t="n"/>
      <c r="H20" s="6" t="n"/>
      <c r="I20" s="6" t="n"/>
      <c r="J20" s="6" t="n"/>
      <c r="K20" s="6" t="n"/>
      <c r="L20" s="6" t="n"/>
      <c r="M20" s="6" t="n"/>
      <c r="N20" s="6" t="n"/>
      <c r="O20" s="6" t="n"/>
      <c r="P20" s="6" t="n"/>
      <c r="Q20" s="6" t="n"/>
      <c r="R20" s="6" t="n"/>
      <c r="S20" s="6" t="n"/>
      <c r="T20" s="20">
        <f>IF($C20="","",COUNTIF($H20:$S20,"◎"))</f>
        <v/>
      </c>
      <c r="U20" s="20">
        <f>IF($C20="","",COUNTIFS('04_研修実施記録簿'!$C$3:$C$500,$C20,'04_研修実施記録簿'!$B$3:$B$500,"&gt;="&amp;年度開始,'04_研修実施記録簿'!$B$3:$B$500,"&lt;="&amp;年度終了)-COUNTIFS('04_研修実施記録簿'!$C$3:$C$500,$C20,'04_研修実施記録簿'!$B$3:$B$500,"&gt;="&amp;年度開始,'04_研修実施記録簿'!$B$3:$B$500,"&lt;="&amp;年度終了,'04_研修実施記録簿'!$D$3:$D$500,"採用時・個別"))</f>
        <v/>
      </c>
      <c r="V20" s="20">
        <f>IF(OR($C20="",$E20=""),"",$U20-$E20)</f>
        <v/>
      </c>
      <c r="W20" s="20">
        <f>IF($C20="","",IF($E20="","回数の定めなし（自事業所で設定）",IF($U20&gt;=$E20,"充足",IF(TODAY()&gt;年度終了,"未充足（年度終了）","未充足（残"&amp;($E20-$U20)&amp;"回）"))))</f>
        <v/>
      </c>
      <c r="X20" s="22">
        <f>IF($C20="","",IF(COUNTIFS('04_研修実施記録簿'!$C$3:$C$500,$C20,'04_研修実施記録簿'!$D$3:$D$500,"&lt;&gt;採用時・個別")=0,"未実施",_xlfn.MAXIFS('04_研修実施記録簿'!$B$3:$B$500,'04_研修実施記録簿'!$C$3:$C$500,$C20,'04_研修実施記録簿'!$D$3:$D$500,"&lt;&gt;採用時・個別")))</f>
        <v/>
      </c>
      <c r="Y20" s="22">
        <f>IF($X20="","",IF($X20="未実施","至急実施",EDATE($X20,12)))</f>
        <v/>
      </c>
      <c r="Z20" s="20">
        <f>IF(ISNUMBER($Y20),$Y20-TODAY(),"")</f>
        <v/>
      </c>
    </row>
    <row r="21" ht="26" customHeight="1">
      <c r="A21" s="20" t="n"/>
      <c r="B21" s="20" t="n"/>
      <c r="C21" s="4" t="n"/>
      <c r="D21" s="4" t="n"/>
      <c r="E21" s="6" t="n"/>
      <c r="F21" s="20" t="n"/>
      <c r="G21" s="6" t="n"/>
      <c r="H21" s="6" t="n"/>
      <c r="I21" s="6" t="n"/>
      <c r="J21" s="6" t="n"/>
      <c r="K21" s="6" t="n"/>
      <c r="L21" s="6" t="n"/>
      <c r="M21" s="6" t="n"/>
      <c r="N21" s="6" t="n"/>
      <c r="O21" s="6" t="n"/>
      <c r="P21" s="6" t="n"/>
      <c r="Q21" s="6" t="n"/>
      <c r="R21" s="6" t="n"/>
      <c r="S21" s="6" t="n"/>
      <c r="T21" s="20">
        <f>IF($C21="","",COUNTIF($H21:$S21,"◎"))</f>
        <v/>
      </c>
      <c r="U21" s="20">
        <f>IF($C21="","",COUNTIFS('04_研修実施記録簿'!$C$3:$C$500,$C21,'04_研修実施記録簿'!$B$3:$B$500,"&gt;="&amp;年度開始,'04_研修実施記録簿'!$B$3:$B$500,"&lt;="&amp;年度終了)-COUNTIFS('04_研修実施記録簿'!$C$3:$C$500,$C21,'04_研修実施記録簿'!$B$3:$B$500,"&gt;="&amp;年度開始,'04_研修実施記録簿'!$B$3:$B$500,"&lt;="&amp;年度終了,'04_研修実施記録簿'!$D$3:$D$500,"採用時・個別"))</f>
        <v/>
      </c>
      <c r="V21" s="20">
        <f>IF(OR($C21="",$E21=""),"",$U21-$E21)</f>
        <v/>
      </c>
      <c r="W21" s="20">
        <f>IF($C21="","",IF($E21="","回数の定めなし（自事業所で設定）",IF($U21&gt;=$E21,"充足",IF(TODAY()&gt;年度終了,"未充足（年度終了）","未充足（残"&amp;($E21-$U21)&amp;"回）"))))</f>
        <v/>
      </c>
      <c r="X21" s="22">
        <f>IF($C21="","",IF(COUNTIFS('04_研修実施記録簿'!$C$3:$C$500,$C21,'04_研修実施記録簿'!$D$3:$D$500,"&lt;&gt;採用時・個別")=0,"未実施",_xlfn.MAXIFS('04_研修実施記録簿'!$B$3:$B$500,'04_研修実施記録簿'!$C$3:$C$500,$C21,'04_研修実施記録簿'!$D$3:$D$500,"&lt;&gt;採用時・個別")))</f>
        <v/>
      </c>
      <c r="Y21" s="22">
        <f>IF($X21="","",IF($X21="未実施","至急実施",EDATE($X21,12)))</f>
        <v/>
      </c>
      <c r="Z21" s="20">
        <f>IF(ISNUMBER($Y21),$Y21-TODAY(),"")</f>
        <v/>
      </c>
    </row>
    <row r="22" ht="26" customHeight="1">
      <c r="A22" s="20" t="n"/>
      <c r="B22" s="20" t="n"/>
      <c r="C22" s="4" t="n"/>
      <c r="D22" s="4" t="n"/>
      <c r="E22" s="6" t="n"/>
      <c r="F22" s="20" t="n"/>
      <c r="G22" s="6" t="n"/>
      <c r="H22" s="6" t="n"/>
      <c r="I22" s="6" t="n"/>
      <c r="J22" s="6" t="n"/>
      <c r="K22" s="6" t="n"/>
      <c r="L22" s="6" t="n"/>
      <c r="M22" s="6" t="n"/>
      <c r="N22" s="6" t="n"/>
      <c r="O22" s="6" t="n"/>
      <c r="P22" s="6" t="n"/>
      <c r="Q22" s="6" t="n"/>
      <c r="R22" s="6" t="n"/>
      <c r="S22" s="6" t="n"/>
      <c r="T22" s="20">
        <f>IF($C22="","",COUNTIF($H22:$S22,"◎"))</f>
        <v/>
      </c>
      <c r="U22" s="20">
        <f>IF($C22="","",COUNTIFS('04_研修実施記録簿'!$C$3:$C$500,$C22,'04_研修実施記録簿'!$B$3:$B$500,"&gt;="&amp;年度開始,'04_研修実施記録簿'!$B$3:$B$500,"&lt;="&amp;年度終了)-COUNTIFS('04_研修実施記録簿'!$C$3:$C$500,$C22,'04_研修実施記録簿'!$B$3:$B$500,"&gt;="&amp;年度開始,'04_研修実施記録簿'!$B$3:$B$500,"&lt;="&amp;年度終了,'04_研修実施記録簿'!$D$3:$D$500,"採用時・個別"))</f>
        <v/>
      </c>
      <c r="V22" s="20">
        <f>IF(OR($C22="",$E22=""),"",$U22-$E22)</f>
        <v/>
      </c>
      <c r="W22" s="20">
        <f>IF($C22="","",IF($E22="","回数の定めなし（自事業所で設定）",IF($U22&gt;=$E22,"充足",IF(TODAY()&gt;年度終了,"未充足（年度終了）","未充足（残"&amp;($E22-$U22)&amp;"回）"))))</f>
        <v/>
      </c>
      <c r="X22" s="22">
        <f>IF($C22="","",IF(COUNTIFS('04_研修実施記録簿'!$C$3:$C$500,$C22,'04_研修実施記録簿'!$D$3:$D$500,"&lt;&gt;採用時・個別")=0,"未実施",_xlfn.MAXIFS('04_研修実施記録簿'!$B$3:$B$500,'04_研修実施記録簿'!$C$3:$C$500,$C22,'04_研修実施記録簿'!$D$3:$D$500,"&lt;&gt;採用時・個別")))</f>
        <v/>
      </c>
      <c r="Y22" s="22">
        <f>IF($X22="","",IF($X22="未実施","至急実施",EDATE($X22,12)))</f>
        <v/>
      </c>
      <c r="Z22" s="20">
        <f>IF(ISNUMBER($Y22),$Y22-TODAY(),"")</f>
        <v/>
      </c>
    </row>
    <row r="23" ht="26" customHeight="1">
      <c r="A23" s="20" t="n"/>
      <c r="B23" s="20" t="n"/>
      <c r="C23" s="4" t="n"/>
      <c r="D23" s="4" t="n"/>
      <c r="E23" s="6" t="n"/>
      <c r="F23" s="20" t="n"/>
      <c r="G23" s="6" t="n"/>
      <c r="H23" s="6" t="n"/>
      <c r="I23" s="6" t="n"/>
      <c r="J23" s="6" t="n"/>
      <c r="K23" s="6" t="n"/>
      <c r="L23" s="6" t="n"/>
      <c r="M23" s="6" t="n"/>
      <c r="N23" s="6" t="n"/>
      <c r="O23" s="6" t="n"/>
      <c r="P23" s="6" t="n"/>
      <c r="Q23" s="6" t="n"/>
      <c r="R23" s="6" t="n"/>
      <c r="S23" s="6" t="n"/>
      <c r="T23" s="20">
        <f>IF($C23="","",COUNTIF($H23:$S23,"◎"))</f>
        <v/>
      </c>
      <c r="U23" s="20">
        <f>IF($C23="","",COUNTIFS('04_研修実施記録簿'!$C$3:$C$500,$C23,'04_研修実施記録簿'!$B$3:$B$500,"&gt;="&amp;年度開始,'04_研修実施記録簿'!$B$3:$B$500,"&lt;="&amp;年度終了)-COUNTIFS('04_研修実施記録簿'!$C$3:$C$500,$C23,'04_研修実施記録簿'!$B$3:$B$500,"&gt;="&amp;年度開始,'04_研修実施記録簿'!$B$3:$B$500,"&lt;="&amp;年度終了,'04_研修実施記録簿'!$D$3:$D$500,"採用時・個別"))</f>
        <v/>
      </c>
      <c r="V23" s="20">
        <f>IF(OR($C23="",$E23=""),"",$U23-$E23)</f>
        <v/>
      </c>
      <c r="W23" s="20">
        <f>IF($C23="","",IF($E23="","回数の定めなし（自事業所で設定）",IF($U23&gt;=$E23,"充足",IF(TODAY()&gt;年度終了,"未充足（年度終了）","未充足（残"&amp;($E23-$U23)&amp;"回）"))))</f>
        <v/>
      </c>
      <c r="X23" s="22">
        <f>IF($C23="","",IF(COUNTIFS('04_研修実施記録簿'!$C$3:$C$500,$C23,'04_研修実施記録簿'!$D$3:$D$500,"&lt;&gt;採用時・個別")=0,"未実施",_xlfn.MAXIFS('04_研修実施記録簿'!$B$3:$B$500,'04_研修実施記録簿'!$C$3:$C$500,$C23,'04_研修実施記録簿'!$D$3:$D$500,"&lt;&gt;採用時・個別")))</f>
        <v/>
      </c>
      <c r="Y23" s="22">
        <f>IF($X23="","",IF($X23="未実施","至急実施",EDATE($X23,12)))</f>
        <v/>
      </c>
      <c r="Z23" s="20">
        <f>IF(ISNUMBER($Y23),$Y23-TODAY(),"")</f>
        <v/>
      </c>
    </row>
    <row r="24" ht="26" customHeight="1">
      <c r="A24" s="20" t="n"/>
      <c r="B24" s="20" t="n"/>
      <c r="C24" s="4" t="n"/>
      <c r="D24" s="4" t="n"/>
      <c r="E24" s="6" t="n"/>
      <c r="F24" s="20" t="n"/>
      <c r="G24" s="6" t="n"/>
      <c r="H24" s="6" t="n"/>
      <c r="I24" s="6" t="n"/>
      <c r="J24" s="6" t="n"/>
      <c r="K24" s="6" t="n"/>
      <c r="L24" s="6" t="n"/>
      <c r="M24" s="6" t="n"/>
      <c r="N24" s="6" t="n"/>
      <c r="O24" s="6" t="n"/>
      <c r="P24" s="6" t="n"/>
      <c r="Q24" s="6" t="n"/>
      <c r="R24" s="6" t="n"/>
      <c r="S24" s="6" t="n"/>
      <c r="T24" s="20">
        <f>IF($C24="","",COUNTIF($H24:$S24,"◎"))</f>
        <v/>
      </c>
      <c r="U24" s="20">
        <f>IF($C24="","",COUNTIFS('04_研修実施記録簿'!$C$3:$C$500,$C24,'04_研修実施記録簿'!$B$3:$B$500,"&gt;="&amp;年度開始,'04_研修実施記録簿'!$B$3:$B$500,"&lt;="&amp;年度終了)-COUNTIFS('04_研修実施記録簿'!$C$3:$C$500,$C24,'04_研修実施記録簿'!$B$3:$B$500,"&gt;="&amp;年度開始,'04_研修実施記録簿'!$B$3:$B$500,"&lt;="&amp;年度終了,'04_研修実施記録簿'!$D$3:$D$500,"採用時・個別"))</f>
        <v/>
      </c>
      <c r="V24" s="20">
        <f>IF(OR($C24="",$E24=""),"",$U24-$E24)</f>
        <v/>
      </c>
      <c r="W24" s="20">
        <f>IF($C24="","",IF($E24="","回数の定めなし（自事業所で設定）",IF($U24&gt;=$E24,"充足",IF(TODAY()&gt;年度終了,"未充足（年度終了）","未充足（残"&amp;($E24-$U24)&amp;"回）"))))</f>
        <v/>
      </c>
      <c r="X24" s="22">
        <f>IF($C24="","",IF(COUNTIFS('04_研修実施記録簿'!$C$3:$C$500,$C24,'04_研修実施記録簿'!$D$3:$D$500,"&lt;&gt;採用時・個別")=0,"未実施",_xlfn.MAXIFS('04_研修実施記録簿'!$B$3:$B$500,'04_研修実施記録簿'!$C$3:$C$500,$C24,'04_研修実施記録簿'!$D$3:$D$500,"&lt;&gt;採用時・個別")))</f>
        <v/>
      </c>
      <c r="Y24" s="22">
        <f>IF($X24="","",IF($X24="未実施","至急実施",EDATE($X24,12)))</f>
        <v/>
      </c>
      <c r="Z24" s="20">
        <f>IF(ISNUMBER($Y24),$Y24-TODAY(),"")</f>
        <v/>
      </c>
    </row>
    <row r="25" ht="26" customHeight="1">
      <c r="A25" s="20" t="n"/>
      <c r="B25" s="20" t="n"/>
      <c r="C25" s="4" t="n"/>
      <c r="D25" s="4" t="n"/>
      <c r="E25" s="6" t="n"/>
      <c r="F25" s="20" t="n"/>
      <c r="G25" s="6" t="n"/>
      <c r="H25" s="6" t="n"/>
      <c r="I25" s="6" t="n"/>
      <c r="J25" s="6" t="n"/>
      <c r="K25" s="6" t="n"/>
      <c r="L25" s="6" t="n"/>
      <c r="M25" s="6" t="n"/>
      <c r="N25" s="6" t="n"/>
      <c r="O25" s="6" t="n"/>
      <c r="P25" s="6" t="n"/>
      <c r="Q25" s="6" t="n"/>
      <c r="R25" s="6" t="n"/>
      <c r="S25" s="6" t="n"/>
      <c r="T25" s="20">
        <f>IF($C25="","",COUNTIF($H25:$S25,"◎"))</f>
        <v/>
      </c>
      <c r="U25" s="20">
        <f>IF($C25="","",COUNTIFS('04_研修実施記録簿'!$C$3:$C$500,$C25,'04_研修実施記録簿'!$B$3:$B$500,"&gt;="&amp;年度開始,'04_研修実施記録簿'!$B$3:$B$500,"&lt;="&amp;年度終了)-COUNTIFS('04_研修実施記録簿'!$C$3:$C$500,$C25,'04_研修実施記録簿'!$B$3:$B$500,"&gt;="&amp;年度開始,'04_研修実施記録簿'!$B$3:$B$500,"&lt;="&amp;年度終了,'04_研修実施記録簿'!$D$3:$D$500,"採用時・個別"))</f>
        <v/>
      </c>
      <c r="V25" s="20">
        <f>IF(OR($C25="",$E25=""),"",$U25-$E25)</f>
        <v/>
      </c>
      <c r="W25" s="20">
        <f>IF($C25="","",IF($E25="","回数の定めなし（自事業所で設定）",IF($U25&gt;=$E25,"充足",IF(TODAY()&gt;年度終了,"未充足（年度終了）","未充足（残"&amp;($E25-$U25)&amp;"回）"))))</f>
        <v/>
      </c>
      <c r="X25" s="22">
        <f>IF($C25="","",IF(COUNTIFS('04_研修実施記録簿'!$C$3:$C$500,$C25,'04_研修実施記録簿'!$D$3:$D$500,"&lt;&gt;採用時・個別")=0,"未実施",_xlfn.MAXIFS('04_研修実施記録簿'!$B$3:$B$500,'04_研修実施記録簿'!$C$3:$C$500,$C25,'04_研修実施記録簿'!$D$3:$D$500,"&lt;&gt;採用時・個別")))</f>
        <v/>
      </c>
      <c r="Y25" s="22">
        <f>IF($X25="","",IF($X25="未実施","至急実施",EDATE($X25,12)))</f>
        <v/>
      </c>
      <c r="Z25" s="20">
        <f>IF(ISNUMBER($Y25),$Y25-TODAY(),"")</f>
        <v/>
      </c>
    </row>
    <row r="26" ht="26" customHeight="1">
      <c r="A26" s="20" t="n"/>
      <c r="B26" s="20" t="n"/>
      <c r="C26" s="4" t="n"/>
      <c r="D26" s="4" t="n"/>
      <c r="E26" s="6" t="n"/>
      <c r="F26" s="20" t="n"/>
      <c r="G26" s="6" t="n"/>
      <c r="H26" s="6" t="n"/>
      <c r="I26" s="6" t="n"/>
      <c r="J26" s="6" t="n"/>
      <c r="K26" s="6" t="n"/>
      <c r="L26" s="6" t="n"/>
      <c r="M26" s="6" t="n"/>
      <c r="N26" s="6" t="n"/>
      <c r="O26" s="6" t="n"/>
      <c r="P26" s="6" t="n"/>
      <c r="Q26" s="6" t="n"/>
      <c r="R26" s="6" t="n"/>
      <c r="S26" s="6" t="n"/>
      <c r="T26" s="20">
        <f>IF($C26="","",COUNTIF($H26:$S26,"◎"))</f>
        <v/>
      </c>
      <c r="U26" s="20">
        <f>IF($C26="","",COUNTIFS('04_研修実施記録簿'!$C$3:$C$500,$C26,'04_研修実施記録簿'!$B$3:$B$500,"&gt;="&amp;年度開始,'04_研修実施記録簿'!$B$3:$B$500,"&lt;="&amp;年度終了)-COUNTIFS('04_研修実施記録簿'!$C$3:$C$500,$C26,'04_研修実施記録簿'!$B$3:$B$500,"&gt;="&amp;年度開始,'04_研修実施記録簿'!$B$3:$B$500,"&lt;="&amp;年度終了,'04_研修実施記録簿'!$D$3:$D$500,"採用時・個別"))</f>
        <v/>
      </c>
      <c r="V26" s="20">
        <f>IF(OR($C26="",$E26=""),"",$U26-$E26)</f>
        <v/>
      </c>
      <c r="W26" s="20">
        <f>IF($C26="","",IF($E26="","回数の定めなし（自事業所で設定）",IF($U26&gt;=$E26,"充足",IF(TODAY()&gt;年度終了,"未充足（年度終了）","未充足（残"&amp;($E26-$U26)&amp;"回）"))))</f>
        <v/>
      </c>
      <c r="X26" s="22">
        <f>IF($C26="","",IF(COUNTIFS('04_研修実施記録簿'!$C$3:$C$500,$C26,'04_研修実施記録簿'!$D$3:$D$500,"&lt;&gt;採用時・個別")=0,"未実施",_xlfn.MAXIFS('04_研修実施記録簿'!$B$3:$B$500,'04_研修実施記録簿'!$C$3:$C$500,$C26,'04_研修実施記録簿'!$D$3:$D$500,"&lt;&gt;採用時・個別")))</f>
        <v/>
      </c>
      <c r="Y26" s="22">
        <f>IF($X26="","",IF($X26="未実施","至急実施",EDATE($X26,12)))</f>
        <v/>
      </c>
      <c r="Z26" s="20">
        <f>IF(ISNUMBER($Y26),$Y26-TODAY(),"")</f>
        <v/>
      </c>
    </row>
    <row r="27" ht="26" customHeight="1">
      <c r="A27" s="20" t="n"/>
      <c r="B27" s="20" t="n"/>
      <c r="C27" s="4" t="n"/>
      <c r="D27" s="4" t="n"/>
      <c r="E27" s="6" t="n"/>
      <c r="F27" s="20" t="n"/>
      <c r="G27" s="6" t="n"/>
      <c r="H27" s="6" t="n"/>
      <c r="I27" s="6" t="n"/>
      <c r="J27" s="6" t="n"/>
      <c r="K27" s="6" t="n"/>
      <c r="L27" s="6" t="n"/>
      <c r="M27" s="6" t="n"/>
      <c r="N27" s="6" t="n"/>
      <c r="O27" s="6" t="n"/>
      <c r="P27" s="6" t="n"/>
      <c r="Q27" s="6" t="n"/>
      <c r="R27" s="6" t="n"/>
      <c r="S27" s="6" t="n"/>
      <c r="T27" s="20">
        <f>IF($C27="","",COUNTIF($H27:$S27,"◎"))</f>
        <v/>
      </c>
      <c r="U27" s="20">
        <f>IF($C27="","",COUNTIFS('04_研修実施記録簿'!$C$3:$C$500,$C27,'04_研修実施記録簿'!$B$3:$B$500,"&gt;="&amp;年度開始,'04_研修実施記録簿'!$B$3:$B$500,"&lt;="&amp;年度終了)-COUNTIFS('04_研修実施記録簿'!$C$3:$C$500,$C27,'04_研修実施記録簿'!$B$3:$B$500,"&gt;="&amp;年度開始,'04_研修実施記録簿'!$B$3:$B$500,"&lt;="&amp;年度終了,'04_研修実施記録簿'!$D$3:$D$500,"採用時・個別"))</f>
        <v/>
      </c>
      <c r="V27" s="20">
        <f>IF(OR($C27="",$E27=""),"",$U27-$E27)</f>
        <v/>
      </c>
      <c r="W27" s="20">
        <f>IF($C27="","",IF($E27="","回数の定めなし（自事業所で設定）",IF($U27&gt;=$E27,"充足",IF(TODAY()&gt;年度終了,"未充足（年度終了）","未充足（残"&amp;($E27-$U27)&amp;"回）"))))</f>
        <v/>
      </c>
      <c r="X27" s="22">
        <f>IF($C27="","",IF(COUNTIFS('04_研修実施記録簿'!$C$3:$C$500,$C27,'04_研修実施記録簿'!$D$3:$D$500,"&lt;&gt;採用時・個別")=0,"未実施",_xlfn.MAXIFS('04_研修実施記録簿'!$B$3:$B$500,'04_研修実施記録簿'!$C$3:$C$500,$C27,'04_研修実施記録簿'!$D$3:$D$500,"&lt;&gt;採用時・個別")))</f>
        <v/>
      </c>
      <c r="Y27" s="22">
        <f>IF($X27="","",IF($X27="未実施","至急実施",EDATE($X27,12)))</f>
        <v/>
      </c>
      <c r="Z27" s="20">
        <f>IF(ISNUMBER($Y27),$Y27-TODAY(),"")</f>
        <v/>
      </c>
    </row>
    <row r="28" ht="26" customHeight="1">
      <c r="A28" s="20" t="n"/>
      <c r="B28" s="20" t="n"/>
      <c r="C28" s="4" t="n"/>
      <c r="D28" s="4" t="n"/>
      <c r="E28" s="6" t="n"/>
      <c r="F28" s="20" t="n"/>
      <c r="G28" s="6" t="n"/>
      <c r="H28" s="6" t="n"/>
      <c r="I28" s="6" t="n"/>
      <c r="J28" s="6" t="n"/>
      <c r="K28" s="6" t="n"/>
      <c r="L28" s="6" t="n"/>
      <c r="M28" s="6" t="n"/>
      <c r="N28" s="6" t="n"/>
      <c r="O28" s="6" t="n"/>
      <c r="P28" s="6" t="n"/>
      <c r="Q28" s="6" t="n"/>
      <c r="R28" s="6" t="n"/>
      <c r="S28" s="6" t="n"/>
      <c r="T28" s="20">
        <f>IF($C28="","",COUNTIF($H28:$S28,"◎"))</f>
        <v/>
      </c>
      <c r="U28" s="20">
        <f>IF($C28="","",COUNTIFS('04_研修実施記録簿'!$C$3:$C$500,$C28,'04_研修実施記録簿'!$B$3:$B$500,"&gt;="&amp;年度開始,'04_研修実施記録簿'!$B$3:$B$500,"&lt;="&amp;年度終了)-COUNTIFS('04_研修実施記録簿'!$C$3:$C$500,$C28,'04_研修実施記録簿'!$B$3:$B$500,"&gt;="&amp;年度開始,'04_研修実施記録簿'!$B$3:$B$500,"&lt;="&amp;年度終了,'04_研修実施記録簿'!$D$3:$D$500,"採用時・個別"))</f>
        <v/>
      </c>
      <c r="V28" s="20">
        <f>IF(OR($C28="",$E28=""),"",$U28-$E28)</f>
        <v/>
      </c>
      <c r="W28" s="20">
        <f>IF($C28="","",IF($E28="","回数の定めなし（自事業所で設定）",IF($U28&gt;=$E28,"充足",IF(TODAY()&gt;年度終了,"未充足（年度終了）","未充足（残"&amp;($E28-$U28)&amp;"回）"))))</f>
        <v/>
      </c>
      <c r="X28" s="22">
        <f>IF($C28="","",IF(COUNTIFS('04_研修実施記録簿'!$C$3:$C$500,$C28,'04_研修実施記録簿'!$D$3:$D$500,"&lt;&gt;採用時・個別")=0,"未実施",_xlfn.MAXIFS('04_研修実施記録簿'!$B$3:$B$500,'04_研修実施記録簿'!$C$3:$C$500,$C28,'04_研修実施記録簿'!$D$3:$D$500,"&lt;&gt;採用時・個別")))</f>
        <v/>
      </c>
      <c r="Y28" s="22">
        <f>IF($X28="","",IF($X28="未実施","至急実施",EDATE($X28,12)))</f>
        <v/>
      </c>
      <c r="Z28" s="20">
        <f>IF(ISNUMBER($Y28),$Y28-TODAY(),"")</f>
        <v/>
      </c>
    </row>
    <row r="29" ht="26" customHeight="1">
      <c r="A29" s="20" t="n"/>
      <c r="B29" s="20" t="n"/>
      <c r="C29" s="4" t="n"/>
      <c r="D29" s="4" t="n"/>
      <c r="E29" s="6" t="n"/>
      <c r="F29" s="20" t="n"/>
      <c r="G29" s="6" t="n"/>
      <c r="H29" s="6" t="n"/>
      <c r="I29" s="6" t="n"/>
      <c r="J29" s="6" t="n"/>
      <c r="K29" s="6" t="n"/>
      <c r="L29" s="6" t="n"/>
      <c r="M29" s="6" t="n"/>
      <c r="N29" s="6" t="n"/>
      <c r="O29" s="6" t="n"/>
      <c r="P29" s="6" t="n"/>
      <c r="Q29" s="6" t="n"/>
      <c r="R29" s="6" t="n"/>
      <c r="S29" s="6" t="n"/>
      <c r="T29" s="20">
        <f>IF($C29="","",COUNTIF($H29:$S29,"◎"))</f>
        <v/>
      </c>
      <c r="U29" s="20">
        <f>IF($C29="","",COUNTIFS('04_研修実施記録簿'!$C$3:$C$500,$C29,'04_研修実施記録簿'!$B$3:$B$500,"&gt;="&amp;年度開始,'04_研修実施記録簿'!$B$3:$B$500,"&lt;="&amp;年度終了)-COUNTIFS('04_研修実施記録簿'!$C$3:$C$500,$C29,'04_研修実施記録簿'!$B$3:$B$500,"&gt;="&amp;年度開始,'04_研修実施記録簿'!$B$3:$B$500,"&lt;="&amp;年度終了,'04_研修実施記録簿'!$D$3:$D$500,"採用時・個別"))</f>
        <v/>
      </c>
      <c r="V29" s="20">
        <f>IF(OR($C29="",$E29=""),"",$U29-$E29)</f>
        <v/>
      </c>
      <c r="W29" s="20">
        <f>IF($C29="","",IF($E29="","回数の定めなし（自事業所で設定）",IF($U29&gt;=$E29,"充足",IF(TODAY()&gt;年度終了,"未充足（年度終了）","未充足（残"&amp;($E29-$U29)&amp;"回）"))))</f>
        <v/>
      </c>
      <c r="X29" s="22">
        <f>IF($C29="","",IF(COUNTIFS('04_研修実施記録簿'!$C$3:$C$500,$C29,'04_研修実施記録簿'!$D$3:$D$500,"&lt;&gt;採用時・個別")=0,"未実施",_xlfn.MAXIFS('04_研修実施記録簿'!$B$3:$B$500,'04_研修実施記録簿'!$C$3:$C$500,$C29,'04_研修実施記録簿'!$D$3:$D$500,"&lt;&gt;採用時・個別")))</f>
        <v/>
      </c>
      <c r="Y29" s="22">
        <f>IF($X29="","",IF($X29="未実施","至急実施",EDATE($X29,12)))</f>
        <v/>
      </c>
      <c r="Z29" s="20">
        <f>IF(ISNUMBER($Y29),$Y29-TODAY(),"")</f>
        <v/>
      </c>
    </row>
    <row r="31">
      <c r="A31" s="5" t="inlineStr">
        <is>
          <t>委員会の開催計画（研修とあわせて1枚で管理する）</t>
        </is>
      </c>
    </row>
    <row r="32" ht="30" customHeight="1">
      <c r="A32" s="19" t="inlineStr">
        <is>
          <t>No</t>
        </is>
      </c>
      <c r="B32" s="19" t="inlineStr">
        <is>
          <t>区分</t>
        </is>
      </c>
      <c r="C32" s="19" t="inlineStr">
        <is>
          <t>委員会名</t>
        </is>
      </c>
      <c r="D32" s="19" t="inlineStr">
        <is>
          <t>根拠条文</t>
        </is>
      </c>
      <c r="E32" s="19" t="inlineStr">
        <is>
          <t>年間最低回数</t>
        </is>
      </c>
      <c r="F32" s="19" t="inlineStr">
        <is>
          <t>減算</t>
        </is>
      </c>
      <c r="G32" s="19" t="inlineStr">
        <is>
          <t>担当者</t>
        </is>
      </c>
      <c r="H32" s="19" t="inlineStr">
        <is>
          <t>4月</t>
        </is>
      </c>
      <c r="I32" s="19" t="inlineStr">
        <is>
          <t>5月</t>
        </is>
      </c>
      <c r="J32" s="19" t="inlineStr">
        <is>
          <t>6月</t>
        </is>
      </c>
      <c r="K32" s="19" t="inlineStr">
        <is>
          <t>7月</t>
        </is>
      </c>
      <c r="L32" s="19" t="inlineStr">
        <is>
          <t>8月</t>
        </is>
      </c>
      <c r="M32" s="19" t="inlineStr">
        <is>
          <t>9月</t>
        </is>
      </c>
      <c r="N32" s="19" t="inlineStr">
        <is>
          <t>10月</t>
        </is>
      </c>
      <c r="O32" s="19" t="inlineStr">
        <is>
          <t>11月</t>
        </is>
      </c>
      <c r="P32" s="19" t="inlineStr">
        <is>
          <t>12月</t>
        </is>
      </c>
      <c r="Q32" s="19" t="inlineStr">
        <is>
          <t>1月</t>
        </is>
      </c>
      <c r="R32" s="19" t="inlineStr">
        <is>
          <t>2月</t>
        </is>
      </c>
      <c r="S32" s="19" t="inlineStr">
        <is>
          <t>3月</t>
        </is>
      </c>
      <c r="T32" s="19" t="inlineStr">
        <is>
          <t>予定回数</t>
        </is>
      </c>
      <c r="U32" s="19" t="inlineStr">
        <is>
          <t>開催回数</t>
        </is>
      </c>
      <c r="V32" s="19" t="inlineStr">
        <is>
          <t>過不足</t>
        </is>
      </c>
      <c r="W32" s="19" t="inlineStr">
        <is>
          <t>充足判定</t>
        </is>
      </c>
      <c r="X32" s="19" t="inlineStr">
        <is>
          <t>直近開催日</t>
        </is>
      </c>
      <c r="Y32" s="19" t="inlineStr">
        <is>
          <t>次回期限</t>
        </is>
      </c>
      <c r="Z32" s="19" t="inlineStr">
        <is>
          <t>残日数</t>
        </is>
      </c>
    </row>
    <row r="33" ht="26" customHeight="1">
      <c r="A33" s="20" t="n">
        <v>1</v>
      </c>
      <c r="B33" s="20" t="inlineStr">
        <is>
          <t>法定（減算あり）</t>
        </is>
      </c>
      <c r="C33" s="4" t="inlineStr">
        <is>
          <t>虐待防止委員会</t>
        </is>
      </c>
      <c r="D33" s="4" t="inlineStr">
        <is>
          <t>指定通所基準第45条第2項第1号（1年に1回以上開催・結果を従業者に周知徹底）</t>
        </is>
      </c>
      <c r="E33" s="20" t="n">
        <v>1</v>
      </c>
      <c r="F33" s="20" t="inlineStr">
        <is>
          <t>1%</t>
        </is>
      </c>
      <c r="G33" s="6" t="n"/>
      <c r="H33" s="6" t="n"/>
      <c r="I33" s="6" t="n"/>
      <c r="J33" s="6" t="n"/>
      <c r="K33" s="6" t="n"/>
      <c r="L33" s="6" t="n"/>
      <c r="M33" s="6" t="n"/>
      <c r="N33" s="6" t="n"/>
      <c r="O33" s="6" t="n"/>
      <c r="P33" s="6" t="n"/>
      <c r="Q33" s="6" t="n"/>
      <c r="R33" s="6" t="n"/>
      <c r="S33" s="6" t="n"/>
      <c r="T33" s="20">
        <f>COUNTIF($H33:$S33,"◎")</f>
        <v/>
      </c>
      <c r="U33" s="20">
        <f>COUNTIFS('07_委員会開催記録'!$C$3:$C$200,"虐待防止委員会",'07_委員会開催記録'!$B$3:$B$200,"&gt;="&amp;年度開始,'07_委員会開催記録'!$B$3:$B$200,"&lt;="&amp;年度終了)+COUNTIFS('07_委員会開催記録'!$C$3:$C$200,"一体開催（虐待・身体拘束）",'07_委員会開催記録'!$B$3:$B$200,"&gt;="&amp;年度開始,'07_委員会開催記録'!$B$3:$B$200,"&lt;="&amp;年度終了)</f>
        <v/>
      </c>
      <c r="V33" s="20">
        <f>$U33-$E33</f>
        <v/>
      </c>
      <c r="W33" s="20">
        <f>IF($U33&gt;=$E33,"充足",IF(TODAY()&gt;年度終了,"未充足（年度終了）","未充足（残"&amp;($E33-$U33)&amp;"回）"))</f>
        <v/>
      </c>
      <c r="X33" s="22">
        <f>'07_委員会開催記録'!$R$5</f>
        <v/>
      </c>
      <c r="Y33" s="22">
        <f>IF($X33="未開催","至急開催",EDATE($X33,12))</f>
        <v/>
      </c>
      <c r="Z33" s="20">
        <f>IF(ISNUMBER($Y33),$Y33-TODAY(),"")</f>
        <v/>
      </c>
    </row>
    <row r="34" ht="26" customHeight="1">
      <c r="A34" s="20" t="n">
        <v>2</v>
      </c>
      <c r="B34" s="20" t="inlineStr">
        <is>
          <t>法定（減算あり）</t>
        </is>
      </c>
      <c r="C34" s="4" t="inlineStr">
        <is>
          <t>身体拘束適正化検討委員会</t>
        </is>
      </c>
      <c r="D34" s="4" t="inlineStr">
        <is>
          <t>指定通所基準第44条第3項第1号（1年に1回以上開催。令和6年度改正で「望ましい」→「必要」）</t>
        </is>
      </c>
      <c r="E34" s="20" t="n">
        <v>1</v>
      </c>
      <c r="F34" s="20" t="inlineStr">
        <is>
          <t>1%</t>
        </is>
      </c>
      <c r="G34" s="6" t="n"/>
      <c r="H34" s="6" t="n"/>
      <c r="I34" s="6" t="n"/>
      <c r="J34" s="6" t="n"/>
      <c r="K34" s="6" t="n"/>
      <c r="L34" s="6" t="n"/>
      <c r="M34" s="6" t="n"/>
      <c r="N34" s="6" t="n"/>
      <c r="O34" s="6" t="n"/>
      <c r="P34" s="6" t="n"/>
      <c r="Q34" s="6" t="n"/>
      <c r="R34" s="6" t="n"/>
      <c r="S34" s="6" t="n"/>
      <c r="T34" s="20">
        <f>COUNTIF($H34:$S34,"◎")</f>
        <v/>
      </c>
      <c r="U34" s="20">
        <f>COUNTIFS('07_委員会開催記録'!$C$3:$C$200,"身体拘束適正化検討委員会",'07_委員会開催記録'!$B$3:$B$200,"&gt;="&amp;年度開始,'07_委員会開催記録'!$B$3:$B$200,"&lt;="&amp;年度終了)+COUNTIFS('07_委員会開催記録'!$C$3:$C$200,"一体開催（虐待・身体拘束）",'07_委員会開催記録'!$B$3:$B$200,"&gt;="&amp;年度開始,'07_委員会開催記録'!$B$3:$B$200,"&lt;="&amp;年度終了)</f>
        <v/>
      </c>
      <c r="V34" s="20">
        <f>$U34-$E34</f>
        <v/>
      </c>
      <c r="W34" s="20">
        <f>IF($U34&gt;=$E34,"充足",IF(TODAY()&gt;年度終了,"未充足（年度終了）","未充足（残"&amp;($E34-$U34)&amp;"回）"))</f>
        <v/>
      </c>
      <c r="X34" s="22">
        <f>'07_委員会開催記録'!$R$7</f>
        <v/>
      </c>
      <c r="Y34" s="22">
        <f>IF($X34="未開催","至急開催",EDATE($X34,12))</f>
        <v/>
      </c>
      <c r="Z34" s="20">
        <f>IF(ISNUMBER($Y34),$Y34-TODAY(),"")</f>
        <v/>
      </c>
    </row>
    <row r="35" ht="26" customHeight="1">
      <c r="A35" s="20" t="n">
        <v>3</v>
      </c>
      <c r="B35" s="20" t="inlineStr">
        <is>
          <t>法定（減算なし）</t>
        </is>
      </c>
      <c r="C35" s="4" t="inlineStr">
        <is>
          <t>感染対策委員会</t>
        </is>
      </c>
      <c r="D35" s="4" t="inlineStr">
        <is>
          <t>指定通所基準第41条第2項第1号／解釈通知 第三の一の(31)②ア（おおむね3月に1回以上）</t>
        </is>
      </c>
      <c r="E35" s="20" t="n">
        <v>4</v>
      </c>
      <c r="F35" s="20" t="inlineStr">
        <is>
          <t>―</t>
        </is>
      </c>
      <c r="G35" s="6" t="n"/>
      <c r="H35" s="6" t="n"/>
      <c r="I35" s="6" t="n"/>
      <c r="J35" s="6" t="n"/>
      <c r="K35" s="6" t="n"/>
      <c r="L35" s="6" t="n"/>
      <c r="M35" s="6" t="n"/>
      <c r="N35" s="6" t="n"/>
      <c r="O35" s="6" t="n"/>
      <c r="P35" s="6" t="n"/>
      <c r="Q35" s="6" t="n"/>
      <c r="R35" s="6" t="n"/>
      <c r="S35" s="6" t="n"/>
      <c r="T35" s="20">
        <f>COUNTIF($H35:$S35,"◎")</f>
        <v/>
      </c>
      <c r="U35" s="20">
        <f>COUNTIFS('07_委員会開催記録'!$C$3:$C$200,"感染対策委員会",'07_委員会開催記録'!$B$3:$B$200,"&gt;="&amp;年度開始,'07_委員会開催記録'!$B$3:$B$200,"&lt;="&amp;年度終了)</f>
        <v/>
      </c>
      <c r="V35" s="20">
        <f>$U35-$E35</f>
        <v/>
      </c>
      <c r="W35" s="20">
        <f>IF($U35&gt;=$E35,"充足",IF(TODAY()&gt;年度終了,"未充足（年度終了）","未充足（残"&amp;($E35-$U35)&amp;"回）"))</f>
        <v/>
      </c>
      <c r="X35" s="22">
        <f>'07_委員会開催記録'!$R$9</f>
        <v/>
      </c>
      <c r="Y35" s="22">
        <f>IF($X35="未開催","至急開催",EDATE($X35,3))</f>
        <v/>
      </c>
      <c r="Z35" s="20">
        <f>IF(ISNUMBER($Y35),$Y35-TODAY(),"")</f>
        <v/>
      </c>
    </row>
    <row r="37">
      <c r="A37" s="25" t="inlineStr">
        <is>
          <t>作成日</t>
        </is>
      </c>
      <c r="B37" s="26" t="n"/>
      <c r="C37" s="25" t="inlineStr">
        <is>
          <t>管理者承認</t>
        </is>
      </c>
      <c r="D37" s="26" t="n"/>
      <c r="E37" s="25" t="inlineStr">
        <is>
          <t>職員への周知日・周知方法</t>
        </is>
      </c>
      <c r="G37" s="26" t="n"/>
    </row>
    <row r="38">
      <c r="A38" s="15" t="inlineStr">
        <is>
          <t>※E列（年間最低回数）が空欄の行は国の通知に回数の明示がない項目。自事業所で決めた回数を必ずE列に入れること。空欄のままだと充足判定が働かず、実施0回でも「未充足」と出ない（00シートの表紙には実施0回の件数を併記している）。</t>
        </is>
      </c>
    </row>
    <row r="39">
      <c r="A39" s="15" t="inlineStr">
        <is>
          <t>※感染症・食中毒の研修と訓練の回数は解釈通知 第三の一の(31)②ウ・エの「年2回以上」を採用している。自治体の手引きで年1回以上としている例があるため、10_出典・改定履歴シートの自治体確認欄で所轄自治体に確認すること。</t>
        </is>
      </c>
    </row>
  </sheetData>
  <conditionalFormatting sqref="Z4:Z29">
    <cfRule type="cellIs" priority="1" operator="lessThan" dxfId="0">
      <formula>0</formula>
    </cfRule>
    <cfRule type="cellIs" priority="2" operator="between" dxfId="1">
      <formula>0</formula>
      <formula>60</formula>
    </cfRule>
  </conditionalFormatting>
  <conditionalFormatting sqref="A4:Z29">
    <cfRule type="expression" priority="3" dxfId="2">
      <formula>LEFT($W4,3)="未充足"</formula>
    </cfRule>
  </conditionalFormatting>
  <conditionalFormatting sqref="W4:W29">
    <cfRule type="expression" priority="4" dxfId="3">
      <formula>$W4="充足"</formula>
    </cfRule>
  </conditionalFormatting>
  <dataValidations count="2">
    <dataValidation sqref="B4:B29" showDropDown="0" showInputMessage="0" showErrorMessage="0" allowBlank="1" type="list">
      <formula1>"法定（減算あり）,法定（減算なし）,加算要件,任意"</formula1>
    </dataValidation>
    <dataValidation sqref="H4:S29 H33:S35" showDropDown="0" showInputMessage="0" showErrorMessage="0" allowBlank="1" type="list">
      <formula1>"◎,●"</formula1>
    </dataValidation>
  </dataValidations>
  <pageMargins left="0.3" right="0.3" top="0.4" bottom="0.4" header="0.5" footer="0.5"/>
  <pageSetup orientation="landscape" paperSize="9" fitToHeight="0" fitToWidth="1"/>
  <headerFooter>
    <oddHeader/>
    <oddFooter>&amp;L&amp;8 法定研修 年間計画表+受講記録簿（令和8年度版） / 最終確認日 2026年8月14日&amp;R&amp;P /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V71"/>
  <sheetViews>
    <sheetView workbookViewId="0">
      <pane xSplit="2" ySplit="2" topLeftCell="C3" activePane="bottomRight" state="frozen"/>
      <selection pane="topRight" activeCell="A1" sqref="A1"/>
      <selection pane="bottomLeft" activeCell="A1" sqref="A1"/>
      <selection pane="bottomRight" activeCell="A1" sqref="A1"/>
    </sheetView>
  </sheetViews>
  <sheetFormatPr baseColWidth="8" defaultRowHeight="15"/>
  <cols>
    <col width="7" customWidth="1" min="1" max="1"/>
    <col width="11" customWidth="1" min="2" max="2"/>
    <col width="20" customWidth="1" min="3" max="3"/>
    <col width="14" customWidth="1" min="4" max="4"/>
    <col width="22" customWidth="1" min="5" max="5"/>
    <col width="8" customWidth="1" min="6" max="6"/>
    <col width="8" customWidth="1" min="7" max="7"/>
    <col width="9" customWidth="1" min="8" max="8"/>
    <col width="12" customWidth="1" min="9" max="9"/>
    <col width="12" customWidth="1" min="10" max="10"/>
    <col width="14" customWidth="1" min="11" max="11"/>
    <col width="22" customWidth="1" min="12" max="12"/>
    <col width="8" customWidth="1" min="13" max="13"/>
    <col width="8" customWidth="1" min="14" max="14"/>
    <col width="8" customWidth="1" min="15" max="15"/>
    <col width="16" customWidth="1" min="16" max="16"/>
    <col width="12" customWidth="1" min="17" max="17"/>
    <col width="16" customWidth="1" min="18" max="18"/>
    <col width="16" customWidth="1" min="19" max="19"/>
    <col width="10" customWidth="1" min="20" max="20"/>
    <col width="10" customWidth="1" min="21" max="21"/>
    <col width="11" customWidth="1" min="22" max="22"/>
  </cols>
  <sheetData>
    <row r="1" ht="22" customHeight="1">
      <c r="A1" s="1" t="inlineStr">
        <is>
          <t>様式2　研修実施記録簿（一覧版）</t>
        </is>
      </c>
    </row>
    <row r="2" ht="32" customHeight="1">
      <c r="A2" s="19" t="inlineStr">
        <is>
          <t>記録No</t>
        </is>
      </c>
      <c r="B2" s="19" t="inlineStr">
        <is>
          <t>実施日</t>
        </is>
      </c>
      <c r="C2" s="19" t="inlineStr">
        <is>
          <t>研修テーマ</t>
        </is>
      </c>
      <c r="D2" s="19" t="inlineStr">
        <is>
          <t>研修区分</t>
        </is>
      </c>
      <c r="E2" s="19" t="inlineStr">
        <is>
          <t>根拠条文</t>
        </is>
      </c>
      <c r="F2" s="19" t="inlineStr">
        <is>
          <t>開始時刻</t>
        </is>
      </c>
      <c r="G2" s="19" t="inlineStr">
        <is>
          <t>終了時刻</t>
        </is>
      </c>
      <c r="H2" s="19" t="inlineStr">
        <is>
          <t>実施時間(分)</t>
        </is>
      </c>
      <c r="I2" s="19" t="inlineStr">
        <is>
          <t>実施方法</t>
        </is>
      </c>
      <c r="J2" s="19" t="inlineStr">
        <is>
          <t>会場</t>
        </is>
      </c>
      <c r="K2" s="19" t="inlineStr">
        <is>
          <t>講師</t>
        </is>
      </c>
      <c r="L2" s="19" t="inlineStr">
        <is>
          <t>使用資料</t>
        </is>
      </c>
      <c r="M2" s="19" t="inlineStr">
        <is>
          <t>対象者数</t>
        </is>
      </c>
      <c r="N2" s="19" t="inlineStr">
        <is>
          <t>出席者数</t>
        </is>
      </c>
      <c r="O2" s="19" t="inlineStr">
        <is>
          <t>出席率</t>
        </is>
      </c>
      <c r="P2" s="19" t="inlineStr">
        <is>
          <t>欠席者</t>
        </is>
      </c>
      <c r="Q2" s="19" t="inlineStr">
        <is>
          <t>フォロー完了日</t>
        </is>
      </c>
      <c r="R2" s="19" t="inlineStr">
        <is>
          <t>理解度確認方法</t>
        </is>
      </c>
      <c r="S2" s="19" t="inlineStr">
        <is>
          <t>理解度確認結果</t>
        </is>
      </c>
      <c r="T2" s="19" t="inlineStr">
        <is>
          <t>記録者</t>
        </is>
      </c>
      <c r="U2" s="19" t="inlineStr">
        <is>
          <t>管理者確認</t>
        </is>
      </c>
      <c r="V2" s="19" t="inlineStr">
        <is>
          <t>保存期限</t>
        </is>
      </c>
    </row>
    <row r="3" ht="16" customHeight="1">
      <c r="A3" s="6" t="n"/>
      <c r="B3" s="8" t="n"/>
      <c r="C3" s="27" t="n"/>
      <c r="D3" s="27" t="n"/>
      <c r="E3" s="27" t="n"/>
      <c r="F3" s="28" t="n"/>
      <c r="G3" s="28" t="n"/>
      <c r="H3" s="20">
        <f>IF(OR($F3="",$G3=""),"",ROUND(($G3-$F3)*24*60,0))</f>
        <v/>
      </c>
      <c r="I3" s="6" t="n"/>
      <c r="J3" s="6" t="n"/>
      <c r="K3" s="6" t="n"/>
      <c r="L3" s="27" t="n"/>
      <c r="M3" s="20">
        <f>IF($B3="","",IF($D3="採用時・個別",$N3,COUNTIFS('02_職員マスタ'!$B$3:$B$42,"&lt;&gt;",'02_職員マスタ'!$E$3:$E$42,"&lt;="&amp;$B3,'02_職員マスタ'!$F$3:$F$42,"")+COUNTIFS('02_職員マスタ'!$B$3:$B$42,"&lt;&gt;",'02_職員マスタ'!$E$3:$E$42,"&lt;="&amp;$B3,'02_職員マスタ'!$F$3:$F$42,"&gt;"&amp;$B3)))</f>
        <v/>
      </c>
      <c r="N3" s="20">
        <f>IF($A3="","",COUNTIF('05_受講明細'!$A$3:$A$2000,$A3))</f>
        <v/>
      </c>
      <c r="O3" s="29">
        <f>IF(OR($M3="",$M3=0),"",ROUND($N3/$M3,3))</f>
        <v/>
      </c>
      <c r="P3" s="27" t="n"/>
      <c r="Q3" s="8" t="n"/>
      <c r="R3" s="27" t="n"/>
      <c r="S3" s="27" t="n"/>
      <c r="T3" s="6" t="n"/>
      <c r="U3" s="6" t="n"/>
      <c r="V3" s="22">
        <f>IF($B3="","",DATE(YEAR($B3)+5,MONTH($B3),DAY($B3)))</f>
        <v/>
      </c>
    </row>
    <row r="4" ht="16" customHeight="1">
      <c r="A4" s="6" t="n"/>
      <c r="B4" s="8" t="n"/>
      <c r="C4" s="27" t="n"/>
      <c r="D4" s="27" t="n"/>
      <c r="E4" s="27" t="n"/>
      <c r="F4" s="28" t="n"/>
      <c r="G4" s="28" t="n"/>
      <c r="H4" s="20">
        <f>IF(OR($F4="",$G4=""),"",ROUND(($G4-$F4)*24*60,0))</f>
        <v/>
      </c>
      <c r="I4" s="6" t="n"/>
      <c r="J4" s="6" t="n"/>
      <c r="K4" s="6" t="n"/>
      <c r="L4" s="27" t="n"/>
      <c r="M4" s="20">
        <f>IF($B4="","",IF($D4="採用時・個別",$N4,COUNTIFS('02_職員マスタ'!$B$3:$B$42,"&lt;&gt;",'02_職員マスタ'!$E$3:$E$42,"&lt;="&amp;$B4,'02_職員マスタ'!$F$3:$F$42,"")+COUNTIFS('02_職員マスタ'!$B$3:$B$42,"&lt;&gt;",'02_職員マスタ'!$E$3:$E$42,"&lt;="&amp;$B4,'02_職員マスタ'!$F$3:$F$42,"&gt;"&amp;$B4)))</f>
        <v/>
      </c>
      <c r="N4" s="20">
        <f>IF($A4="","",COUNTIF('05_受講明細'!$A$3:$A$2000,$A4))</f>
        <v/>
      </c>
      <c r="O4" s="29">
        <f>IF(OR($M4="",$M4=0),"",ROUND($N4/$M4,3))</f>
        <v/>
      </c>
      <c r="P4" s="27" t="n"/>
      <c r="Q4" s="8" t="n"/>
      <c r="R4" s="27" t="n"/>
      <c r="S4" s="27" t="n"/>
      <c r="T4" s="6" t="n"/>
      <c r="U4" s="6" t="n"/>
      <c r="V4" s="22">
        <f>IF($B4="","",DATE(YEAR($B4)+5,MONTH($B4),DAY($B4)))</f>
        <v/>
      </c>
    </row>
    <row r="5" ht="16" customHeight="1">
      <c r="A5" s="6" t="n"/>
      <c r="B5" s="8" t="n"/>
      <c r="C5" s="27" t="n"/>
      <c r="D5" s="27" t="n"/>
      <c r="E5" s="27" t="n"/>
      <c r="F5" s="28" t="n"/>
      <c r="G5" s="28" t="n"/>
      <c r="H5" s="20">
        <f>IF(OR($F5="",$G5=""),"",ROUND(($G5-$F5)*24*60,0))</f>
        <v/>
      </c>
      <c r="I5" s="6" t="n"/>
      <c r="J5" s="6" t="n"/>
      <c r="K5" s="6" t="n"/>
      <c r="L5" s="27" t="n"/>
      <c r="M5" s="20">
        <f>IF($B5="","",IF($D5="採用時・個別",$N5,COUNTIFS('02_職員マスタ'!$B$3:$B$42,"&lt;&gt;",'02_職員マスタ'!$E$3:$E$42,"&lt;="&amp;$B5,'02_職員マスタ'!$F$3:$F$42,"")+COUNTIFS('02_職員マスタ'!$B$3:$B$42,"&lt;&gt;",'02_職員マスタ'!$E$3:$E$42,"&lt;="&amp;$B5,'02_職員マスタ'!$F$3:$F$42,"&gt;"&amp;$B5)))</f>
        <v/>
      </c>
      <c r="N5" s="20">
        <f>IF($A5="","",COUNTIF('05_受講明細'!$A$3:$A$2000,$A5))</f>
        <v/>
      </c>
      <c r="O5" s="29">
        <f>IF(OR($M5="",$M5=0),"",ROUND($N5/$M5,3))</f>
        <v/>
      </c>
      <c r="P5" s="27" t="n"/>
      <c r="Q5" s="8" t="n"/>
      <c r="R5" s="27" t="n"/>
      <c r="S5" s="27" t="n"/>
      <c r="T5" s="6" t="n"/>
      <c r="U5" s="6" t="n"/>
      <c r="V5" s="22">
        <f>IF($B5="","",DATE(YEAR($B5)+5,MONTH($B5),DAY($B5)))</f>
        <v/>
      </c>
    </row>
    <row r="6" ht="16" customHeight="1">
      <c r="A6" s="6" t="n"/>
      <c r="B6" s="8" t="n"/>
      <c r="C6" s="27" t="n"/>
      <c r="D6" s="27" t="n"/>
      <c r="E6" s="27" t="n"/>
      <c r="F6" s="28" t="n"/>
      <c r="G6" s="28" t="n"/>
      <c r="H6" s="20">
        <f>IF(OR($F6="",$G6=""),"",ROUND(($G6-$F6)*24*60,0))</f>
        <v/>
      </c>
      <c r="I6" s="6" t="n"/>
      <c r="J6" s="6" t="n"/>
      <c r="K6" s="6" t="n"/>
      <c r="L6" s="27" t="n"/>
      <c r="M6" s="20">
        <f>IF($B6="","",IF($D6="採用時・個別",$N6,COUNTIFS('02_職員マスタ'!$B$3:$B$42,"&lt;&gt;",'02_職員マスタ'!$E$3:$E$42,"&lt;="&amp;$B6,'02_職員マスタ'!$F$3:$F$42,"")+COUNTIFS('02_職員マスタ'!$B$3:$B$42,"&lt;&gt;",'02_職員マスタ'!$E$3:$E$42,"&lt;="&amp;$B6,'02_職員マスタ'!$F$3:$F$42,"&gt;"&amp;$B6)))</f>
        <v/>
      </c>
      <c r="N6" s="20">
        <f>IF($A6="","",COUNTIF('05_受講明細'!$A$3:$A$2000,$A6))</f>
        <v/>
      </c>
      <c r="O6" s="29">
        <f>IF(OR($M6="",$M6=0),"",ROUND($N6/$M6,3))</f>
        <v/>
      </c>
      <c r="P6" s="27" t="n"/>
      <c r="Q6" s="8" t="n"/>
      <c r="R6" s="27" t="n"/>
      <c r="S6" s="27" t="n"/>
      <c r="T6" s="6" t="n"/>
      <c r="U6" s="6" t="n"/>
      <c r="V6" s="22">
        <f>IF($B6="","",DATE(YEAR($B6)+5,MONTH($B6),DAY($B6)))</f>
        <v/>
      </c>
    </row>
    <row r="7" ht="16" customHeight="1">
      <c r="A7" s="6" t="n"/>
      <c r="B7" s="8" t="n"/>
      <c r="C7" s="27" t="n"/>
      <c r="D7" s="27" t="n"/>
      <c r="E7" s="27" t="n"/>
      <c r="F7" s="28" t="n"/>
      <c r="G7" s="28" t="n"/>
      <c r="H7" s="20">
        <f>IF(OR($F7="",$G7=""),"",ROUND(($G7-$F7)*24*60,0))</f>
        <v/>
      </c>
      <c r="I7" s="6" t="n"/>
      <c r="J7" s="6" t="n"/>
      <c r="K7" s="6" t="n"/>
      <c r="L7" s="27" t="n"/>
      <c r="M7" s="20">
        <f>IF($B7="","",IF($D7="採用時・個別",$N7,COUNTIFS('02_職員マスタ'!$B$3:$B$42,"&lt;&gt;",'02_職員マスタ'!$E$3:$E$42,"&lt;="&amp;$B7,'02_職員マスタ'!$F$3:$F$42,"")+COUNTIFS('02_職員マスタ'!$B$3:$B$42,"&lt;&gt;",'02_職員マスタ'!$E$3:$E$42,"&lt;="&amp;$B7,'02_職員マスタ'!$F$3:$F$42,"&gt;"&amp;$B7)))</f>
        <v/>
      </c>
      <c r="N7" s="20">
        <f>IF($A7="","",COUNTIF('05_受講明細'!$A$3:$A$2000,$A7))</f>
        <v/>
      </c>
      <c r="O7" s="29">
        <f>IF(OR($M7="",$M7=0),"",ROUND($N7/$M7,3))</f>
        <v/>
      </c>
      <c r="P7" s="27" t="n"/>
      <c r="Q7" s="8" t="n"/>
      <c r="R7" s="27" t="n"/>
      <c r="S7" s="27" t="n"/>
      <c r="T7" s="6" t="n"/>
      <c r="U7" s="6" t="n"/>
      <c r="V7" s="22">
        <f>IF($B7="","",DATE(YEAR($B7)+5,MONTH($B7),DAY($B7)))</f>
        <v/>
      </c>
    </row>
    <row r="8" ht="16" customHeight="1">
      <c r="A8" s="6" t="n"/>
      <c r="B8" s="8" t="n"/>
      <c r="C8" s="27" t="n"/>
      <c r="D8" s="27" t="n"/>
      <c r="E8" s="27" t="n"/>
      <c r="F8" s="28" t="n"/>
      <c r="G8" s="28" t="n"/>
      <c r="H8" s="20">
        <f>IF(OR($F8="",$G8=""),"",ROUND(($G8-$F8)*24*60,0))</f>
        <v/>
      </c>
      <c r="I8" s="6" t="n"/>
      <c r="J8" s="6" t="n"/>
      <c r="K8" s="6" t="n"/>
      <c r="L8" s="27" t="n"/>
      <c r="M8" s="20">
        <f>IF($B8="","",IF($D8="採用時・個別",$N8,COUNTIFS('02_職員マスタ'!$B$3:$B$42,"&lt;&gt;",'02_職員マスタ'!$E$3:$E$42,"&lt;="&amp;$B8,'02_職員マスタ'!$F$3:$F$42,"")+COUNTIFS('02_職員マスタ'!$B$3:$B$42,"&lt;&gt;",'02_職員マスタ'!$E$3:$E$42,"&lt;="&amp;$B8,'02_職員マスタ'!$F$3:$F$42,"&gt;"&amp;$B8)))</f>
        <v/>
      </c>
      <c r="N8" s="20">
        <f>IF($A8="","",COUNTIF('05_受講明細'!$A$3:$A$2000,$A8))</f>
        <v/>
      </c>
      <c r="O8" s="29">
        <f>IF(OR($M8="",$M8=0),"",ROUND($N8/$M8,3))</f>
        <v/>
      </c>
      <c r="P8" s="27" t="n"/>
      <c r="Q8" s="8" t="n"/>
      <c r="R8" s="27" t="n"/>
      <c r="S8" s="27" t="n"/>
      <c r="T8" s="6" t="n"/>
      <c r="U8" s="6" t="n"/>
      <c r="V8" s="22">
        <f>IF($B8="","",DATE(YEAR($B8)+5,MONTH($B8),DAY($B8)))</f>
        <v/>
      </c>
    </row>
    <row r="9" ht="16" customHeight="1">
      <c r="A9" s="6" t="n"/>
      <c r="B9" s="8" t="n"/>
      <c r="C9" s="27" t="n"/>
      <c r="D9" s="27" t="n"/>
      <c r="E9" s="27" t="n"/>
      <c r="F9" s="28" t="n"/>
      <c r="G9" s="28" t="n"/>
      <c r="H9" s="20">
        <f>IF(OR($F9="",$G9=""),"",ROUND(($G9-$F9)*24*60,0))</f>
        <v/>
      </c>
      <c r="I9" s="6" t="n"/>
      <c r="J9" s="6" t="n"/>
      <c r="K9" s="6" t="n"/>
      <c r="L9" s="27" t="n"/>
      <c r="M9" s="20">
        <f>IF($B9="","",IF($D9="採用時・個別",$N9,COUNTIFS('02_職員マスタ'!$B$3:$B$42,"&lt;&gt;",'02_職員マスタ'!$E$3:$E$42,"&lt;="&amp;$B9,'02_職員マスタ'!$F$3:$F$42,"")+COUNTIFS('02_職員マスタ'!$B$3:$B$42,"&lt;&gt;",'02_職員マスタ'!$E$3:$E$42,"&lt;="&amp;$B9,'02_職員マスタ'!$F$3:$F$42,"&gt;"&amp;$B9)))</f>
        <v/>
      </c>
      <c r="N9" s="20">
        <f>IF($A9="","",COUNTIF('05_受講明細'!$A$3:$A$2000,$A9))</f>
        <v/>
      </c>
      <c r="O9" s="29">
        <f>IF(OR($M9="",$M9=0),"",ROUND($N9/$M9,3))</f>
        <v/>
      </c>
      <c r="P9" s="27" t="n"/>
      <c r="Q9" s="8" t="n"/>
      <c r="R9" s="27" t="n"/>
      <c r="S9" s="27" t="n"/>
      <c r="T9" s="6" t="n"/>
      <c r="U9" s="6" t="n"/>
      <c r="V9" s="22">
        <f>IF($B9="","",DATE(YEAR($B9)+5,MONTH($B9),DAY($B9)))</f>
        <v/>
      </c>
    </row>
    <row r="10" ht="16" customHeight="1">
      <c r="A10" s="6" t="n"/>
      <c r="B10" s="8" t="n"/>
      <c r="C10" s="27" t="n"/>
      <c r="D10" s="27" t="n"/>
      <c r="E10" s="27" t="n"/>
      <c r="F10" s="28" t="n"/>
      <c r="G10" s="28" t="n"/>
      <c r="H10" s="20">
        <f>IF(OR($F10="",$G10=""),"",ROUND(($G10-$F10)*24*60,0))</f>
        <v/>
      </c>
      <c r="I10" s="6" t="n"/>
      <c r="J10" s="6" t="n"/>
      <c r="K10" s="6" t="n"/>
      <c r="L10" s="27" t="n"/>
      <c r="M10" s="20">
        <f>IF($B10="","",IF($D10="採用時・個別",$N10,COUNTIFS('02_職員マスタ'!$B$3:$B$42,"&lt;&gt;",'02_職員マスタ'!$E$3:$E$42,"&lt;="&amp;$B10,'02_職員マスタ'!$F$3:$F$42,"")+COUNTIFS('02_職員マスタ'!$B$3:$B$42,"&lt;&gt;",'02_職員マスタ'!$E$3:$E$42,"&lt;="&amp;$B10,'02_職員マスタ'!$F$3:$F$42,"&gt;"&amp;$B10)))</f>
        <v/>
      </c>
      <c r="N10" s="20">
        <f>IF($A10="","",COUNTIF('05_受講明細'!$A$3:$A$2000,$A10))</f>
        <v/>
      </c>
      <c r="O10" s="29">
        <f>IF(OR($M10="",$M10=0),"",ROUND($N10/$M10,3))</f>
        <v/>
      </c>
      <c r="P10" s="27" t="n"/>
      <c r="Q10" s="8" t="n"/>
      <c r="R10" s="27" t="n"/>
      <c r="S10" s="27" t="n"/>
      <c r="T10" s="6" t="n"/>
      <c r="U10" s="6" t="n"/>
      <c r="V10" s="22">
        <f>IF($B10="","",DATE(YEAR($B10)+5,MONTH($B10),DAY($B10)))</f>
        <v/>
      </c>
    </row>
    <row r="11" ht="16" customHeight="1">
      <c r="A11" s="6" t="n"/>
      <c r="B11" s="8" t="n"/>
      <c r="C11" s="27" t="n"/>
      <c r="D11" s="27" t="n"/>
      <c r="E11" s="27" t="n"/>
      <c r="F11" s="28" t="n"/>
      <c r="G11" s="28" t="n"/>
      <c r="H11" s="20">
        <f>IF(OR($F11="",$G11=""),"",ROUND(($G11-$F11)*24*60,0))</f>
        <v/>
      </c>
      <c r="I11" s="6" t="n"/>
      <c r="J11" s="6" t="n"/>
      <c r="K11" s="6" t="n"/>
      <c r="L11" s="27" t="n"/>
      <c r="M11" s="20">
        <f>IF($B11="","",IF($D11="採用時・個別",$N11,COUNTIFS('02_職員マスタ'!$B$3:$B$42,"&lt;&gt;",'02_職員マスタ'!$E$3:$E$42,"&lt;="&amp;$B11,'02_職員マスタ'!$F$3:$F$42,"")+COUNTIFS('02_職員マスタ'!$B$3:$B$42,"&lt;&gt;",'02_職員マスタ'!$E$3:$E$42,"&lt;="&amp;$B11,'02_職員マスタ'!$F$3:$F$42,"&gt;"&amp;$B11)))</f>
        <v/>
      </c>
      <c r="N11" s="20">
        <f>IF($A11="","",COUNTIF('05_受講明細'!$A$3:$A$2000,$A11))</f>
        <v/>
      </c>
      <c r="O11" s="29">
        <f>IF(OR($M11="",$M11=0),"",ROUND($N11/$M11,3))</f>
        <v/>
      </c>
      <c r="P11" s="27" t="n"/>
      <c r="Q11" s="8" t="n"/>
      <c r="R11" s="27" t="n"/>
      <c r="S11" s="27" t="n"/>
      <c r="T11" s="6" t="n"/>
      <c r="U11" s="6" t="n"/>
      <c r="V11" s="22">
        <f>IF($B11="","",DATE(YEAR($B11)+5,MONTH($B11),DAY($B11)))</f>
        <v/>
      </c>
    </row>
    <row r="12" ht="16" customHeight="1">
      <c r="A12" s="6" t="n"/>
      <c r="B12" s="8" t="n"/>
      <c r="C12" s="27" t="n"/>
      <c r="D12" s="27" t="n"/>
      <c r="E12" s="27" t="n"/>
      <c r="F12" s="28" t="n"/>
      <c r="G12" s="28" t="n"/>
      <c r="H12" s="20">
        <f>IF(OR($F12="",$G12=""),"",ROUND(($G12-$F12)*24*60,0))</f>
        <v/>
      </c>
      <c r="I12" s="6" t="n"/>
      <c r="J12" s="6" t="n"/>
      <c r="K12" s="6" t="n"/>
      <c r="L12" s="27" t="n"/>
      <c r="M12" s="20">
        <f>IF($B12="","",IF($D12="採用時・個別",$N12,COUNTIFS('02_職員マスタ'!$B$3:$B$42,"&lt;&gt;",'02_職員マスタ'!$E$3:$E$42,"&lt;="&amp;$B12,'02_職員マスタ'!$F$3:$F$42,"")+COUNTIFS('02_職員マスタ'!$B$3:$B$42,"&lt;&gt;",'02_職員マスタ'!$E$3:$E$42,"&lt;="&amp;$B12,'02_職員マスタ'!$F$3:$F$42,"&gt;"&amp;$B12)))</f>
        <v/>
      </c>
      <c r="N12" s="20">
        <f>IF($A12="","",COUNTIF('05_受講明細'!$A$3:$A$2000,$A12))</f>
        <v/>
      </c>
      <c r="O12" s="29">
        <f>IF(OR($M12="",$M12=0),"",ROUND($N12/$M12,3))</f>
        <v/>
      </c>
      <c r="P12" s="27" t="n"/>
      <c r="Q12" s="8" t="n"/>
      <c r="R12" s="27" t="n"/>
      <c r="S12" s="27" t="n"/>
      <c r="T12" s="6" t="n"/>
      <c r="U12" s="6" t="n"/>
      <c r="V12" s="22">
        <f>IF($B12="","",DATE(YEAR($B12)+5,MONTH($B12),DAY($B12)))</f>
        <v/>
      </c>
    </row>
    <row r="13" ht="16" customHeight="1">
      <c r="A13" s="6" t="n"/>
      <c r="B13" s="8" t="n"/>
      <c r="C13" s="27" t="n"/>
      <c r="D13" s="27" t="n"/>
      <c r="E13" s="27" t="n"/>
      <c r="F13" s="28" t="n"/>
      <c r="G13" s="28" t="n"/>
      <c r="H13" s="20">
        <f>IF(OR($F13="",$G13=""),"",ROUND(($G13-$F13)*24*60,0))</f>
        <v/>
      </c>
      <c r="I13" s="6" t="n"/>
      <c r="J13" s="6" t="n"/>
      <c r="K13" s="6" t="n"/>
      <c r="L13" s="27" t="n"/>
      <c r="M13" s="20">
        <f>IF($B13="","",IF($D13="採用時・個別",$N13,COUNTIFS('02_職員マスタ'!$B$3:$B$42,"&lt;&gt;",'02_職員マスタ'!$E$3:$E$42,"&lt;="&amp;$B13,'02_職員マスタ'!$F$3:$F$42,"")+COUNTIFS('02_職員マスタ'!$B$3:$B$42,"&lt;&gt;",'02_職員マスタ'!$E$3:$E$42,"&lt;="&amp;$B13,'02_職員マスタ'!$F$3:$F$42,"&gt;"&amp;$B13)))</f>
        <v/>
      </c>
      <c r="N13" s="20">
        <f>IF($A13="","",COUNTIF('05_受講明細'!$A$3:$A$2000,$A13))</f>
        <v/>
      </c>
      <c r="O13" s="29">
        <f>IF(OR($M13="",$M13=0),"",ROUND($N13/$M13,3))</f>
        <v/>
      </c>
      <c r="P13" s="27" t="n"/>
      <c r="Q13" s="8" t="n"/>
      <c r="R13" s="27" t="n"/>
      <c r="S13" s="27" t="n"/>
      <c r="T13" s="6" t="n"/>
      <c r="U13" s="6" t="n"/>
      <c r="V13" s="22">
        <f>IF($B13="","",DATE(YEAR($B13)+5,MONTH($B13),DAY($B13)))</f>
        <v/>
      </c>
    </row>
    <row r="14" ht="16" customHeight="1">
      <c r="A14" s="6" t="n"/>
      <c r="B14" s="8" t="n"/>
      <c r="C14" s="27" t="n"/>
      <c r="D14" s="27" t="n"/>
      <c r="E14" s="27" t="n"/>
      <c r="F14" s="28" t="n"/>
      <c r="G14" s="28" t="n"/>
      <c r="H14" s="20">
        <f>IF(OR($F14="",$G14=""),"",ROUND(($G14-$F14)*24*60,0))</f>
        <v/>
      </c>
      <c r="I14" s="6" t="n"/>
      <c r="J14" s="6" t="n"/>
      <c r="K14" s="6" t="n"/>
      <c r="L14" s="27" t="n"/>
      <c r="M14" s="20">
        <f>IF($B14="","",IF($D14="採用時・個別",$N14,COUNTIFS('02_職員マスタ'!$B$3:$B$42,"&lt;&gt;",'02_職員マスタ'!$E$3:$E$42,"&lt;="&amp;$B14,'02_職員マスタ'!$F$3:$F$42,"")+COUNTIFS('02_職員マスタ'!$B$3:$B$42,"&lt;&gt;",'02_職員マスタ'!$E$3:$E$42,"&lt;="&amp;$B14,'02_職員マスタ'!$F$3:$F$42,"&gt;"&amp;$B14)))</f>
        <v/>
      </c>
      <c r="N14" s="20">
        <f>IF($A14="","",COUNTIF('05_受講明細'!$A$3:$A$2000,$A14))</f>
        <v/>
      </c>
      <c r="O14" s="29">
        <f>IF(OR($M14="",$M14=0),"",ROUND($N14/$M14,3))</f>
        <v/>
      </c>
      <c r="P14" s="27" t="n"/>
      <c r="Q14" s="8" t="n"/>
      <c r="R14" s="27" t="n"/>
      <c r="S14" s="27" t="n"/>
      <c r="T14" s="6" t="n"/>
      <c r="U14" s="6" t="n"/>
      <c r="V14" s="22">
        <f>IF($B14="","",DATE(YEAR($B14)+5,MONTH($B14),DAY($B14)))</f>
        <v/>
      </c>
    </row>
    <row r="15" ht="16" customHeight="1">
      <c r="A15" s="6" t="n"/>
      <c r="B15" s="8" t="n"/>
      <c r="C15" s="27" t="n"/>
      <c r="D15" s="27" t="n"/>
      <c r="E15" s="27" t="n"/>
      <c r="F15" s="28" t="n"/>
      <c r="G15" s="28" t="n"/>
      <c r="H15" s="20">
        <f>IF(OR($F15="",$G15=""),"",ROUND(($G15-$F15)*24*60,0))</f>
        <v/>
      </c>
      <c r="I15" s="6" t="n"/>
      <c r="J15" s="6" t="n"/>
      <c r="K15" s="6" t="n"/>
      <c r="L15" s="27" t="n"/>
      <c r="M15" s="20">
        <f>IF($B15="","",IF($D15="採用時・個別",$N15,COUNTIFS('02_職員マスタ'!$B$3:$B$42,"&lt;&gt;",'02_職員マスタ'!$E$3:$E$42,"&lt;="&amp;$B15,'02_職員マスタ'!$F$3:$F$42,"")+COUNTIFS('02_職員マスタ'!$B$3:$B$42,"&lt;&gt;",'02_職員マスタ'!$E$3:$E$42,"&lt;="&amp;$B15,'02_職員マスタ'!$F$3:$F$42,"&gt;"&amp;$B15)))</f>
        <v/>
      </c>
      <c r="N15" s="20">
        <f>IF($A15="","",COUNTIF('05_受講明細'!$A$3:$A$2000,$A15))</f>
        <v/>
      </c>
      <c r="O15" s="29">
        <f>IF(OR($M15="",$M15=0),"",ROUND($N15/$M15,3))</f>
        <v/>
      </c>
      <c r="P15" s="27" t="n"/>
      <c r="Q15" s="8" t="n"/>
      <c r="R15" s="27" t="n"/>
      <c r="S15" s="27" t="n"/>
      <c r="T15" s="6" t="n"/>
      <c r="U15" s="6" t="n"/>
      <c r="V15" s="22">
        <f>IF($B15="","",DATE(YEAR($B15)+5,MONTH($B15),DAY($B15)))</f>
        <v/>
      </c>
    </row>
    <row r="16" ht="16" customHeight="1">
      <c r="A16" s="6" t="n"/>
      <c r="B16" s="8" t="n"/>
      <c r="C16" s="27" t="n"/>
      <c r="D16" s="27" t="n"/>
      <c r="E16" s="27" t="n"/>
      <c r="F16" s="28" t="n"/>
      <c r="G16" s="28" t="n"/>
      <c r="H16" s="20">
        <f>IF(OR($F16="",$G16=""),"",ROUND(($G16-$F16)*24*60,0))</f>
        <v/>
      </c>
      <c r="I16" s="6" t="n"/>
      <c r="J16" s="6" t="n"/>
      <c r="K16" s="6" t="n"/>
      <c r="L16" s="27" t="n"/>
      <c r="M16" s="20">
        <f>IF($B16="","",IF($D16="採用時・個別",$N16,COUNTIFS('02_職員マスタ'!$B$3:$B$42,"&lt;&gt;",'02_職員マスタ'!$E$3:$E$42,"&lt;="&amp;$B16,'02_職員マスタ'!$F$3:$F$42,"")+COUNTIFS('02_職員マスタ'!$B$3:$B$42,"&lt;&gt;",'02_職員マスタ'!$E$3:$E$42,"&lt;="&amp;$B16,'02_職員マスタ'!$F$3:$F$42,"&gt;"&amp;$B16)))</f>
        <v/>
      </c>
      <c r="N16" s="20">
        <f>IF($A16="","",COUNTIF('05_受講明細'!$A$3:$A$2000,$A16))</f>
        <v/>
      </c>
      <c r="O16" s="29">
        <f>IF(OR($M16="",$M16=0),"",ROUND($N16/$M16,3))</f>
        <v/>
      </c>
      <c r="P16" s="27" t="n"/>
      <c r="Q16" s="8" t="n"/>
      <c r="R16" s="27" t="n"/>
      <c r="S16" s="27" t="n"/>
      <c r="T16" s="6" t="n"/>
      <c r="U16" s="6" t="n"/>
      <c r="V16" s="22">
        <f>IF($B16="","",DATE(YEAR($B16)+5,MONTH($B16),DAY($B16)))</f>
        <v/>
      </c>
    </row>
    <row r="17" ht="16" customHeight="1">
      <c r="A17" s="6" t="n"/>
      <c r="B17" s="8" t="n"/>
      <c r="C17" s="27" t="n"/>
      <c r="D17" s="27" t="n"/>
      <c r="E17" s="27" t="n"/>
      <c r="F17" s="28" t="n"/>
      <c r="G17" s="28" t="n"/>
      <c r="H17" s="20">
        <f>IF(OR($F17="",$G17=""),"",ROUND(($G17-$F17)*24*60,0))</f>
        <v/>
      </c>
      <c r="I17" s="6" t="n"/>
      <c r="J17" s="6" t="n"/>
      <c r="K17" s="6" t="n"/>
      <c r="L17" s="27" t="n"/>
      <c r="M17" s="20">
        <f>IF($B17="","",IF($D17="採用時・個別",$N17,COUNTIFS('02_職員マスタ'!$B$3:$B$42,"&lt;&gt;",'02_職員マスタ'!$E$3:$E$42,"&lt;="&amp;$B17,'02_職員マスタ'!$F$3:$F$42,"")+COUNTIFS('02_職員マスタ'!$B$3:$B$42,"&lt;&gt;",'02_職員マスタ'!$E$3:$E$42,"&lt;="&amp;$B17,'02_職員マスタ'!$F$3:$F$42,"&gt;"&amp;$B17)))</f>
        <v/>
      </c>
      <c r="N17" s="20">
        <f>IF($A17="","",COUNTIF('05_受講明細'!$A$3:$A$2000,$A17))</f>
        <v/>
      </c>
      <c r="O17" s="29">
        <f>IF(OR($M17="",$M17=0),"",ROUND($N17/$M17,3))</f>
        <v/>
      </c>
      <c r="P17" s="27" t="n"/>
      <c r="Q17" s="8" t="n"/>
      <c r="R17" s="27" t="n"/>
      <c r="S17" s="27" t="n"/>
      <c r="T17" s="6" t="n"/>
      <c r="U17" s="6" t="n"/>
      <c r="V17" s="22">
        <f>IF($B17="","",DATE(YEAR($B17)+5,MONTH($B17),DAY($B17)))</f>
        <v/>
      </c>
    </row>
    <row r="18" ht="16" customHeight="1">
      <c r="A18" s="6" t="n"/>
      <c r="B18" s="8" t="n"/>
      <c r="C18" s="27" t="n"/>
      <c r="D18" s="27" t="n"/>
      <c r="E18" s="27" t="n"/>
      <c r="F18" s="28" t="n"/>
      <c r="G18" s="28" t="n"/>
      <c r="H18" s="20">
        <f>IF(OR($F18="",$G18=""),"",ROUND(($G18-$F18)*24*60,0))</f>
        <v/>
      </c>
      <c r="I18" s="6" t="n"/>
      <c r="J18" s="6" t="n"/>
      <c r="K18" s="6" t="n"/>
      <c r="L18" s="27" t="n"/>
      <c r="M18" s="20">
        <f>IF($B18="","",IF($D18="採用時・個別",$N18,COUNTIFS('02_職員マスタ'!$B$3:$B$42,"&lt;&gt;",'02_職員マスタ'!$E$3:$E$42,"&lt;="&amp;$B18,'02_職員マスタ'!$F$3:$F$42,"")+COUNTIFS('02_職員マスタ'!$B$3:$B$42,"&lt;&gt;",'02_職員マスタ'!$E$3:$E$42,"&lt;="&amp;$B18,'02_職員マスタ'!$F$3:$F$42,"&gt;"&amp;$B18)))</f>
        <v/>
      </c>
      <c r="N18" s="20">
        <f>IF($A18="","",COUNTIF('05_受講明細'!$A$3:$A$2000,$A18))</f>
        <v/>
      </c>
      <c r="O18" s="29">
        <f>IF(OR($M18="",$M18=0),"",ROUND($N18/$M18,3))</f>
        <v/>
      </c>
      <c r="P18" s="27" t="n"/>
      <c r="Q18" s="8" t="n"/>
      <c r="R18" s="27" t="n"/>
      <c r="S18" s="27" t="n"/>
      <c r="T18" s="6" t="n"/>
      <c r="U18" s="6" t="n"/>
      <c r="V18" s="22">
        <f>IF($B18="","",DATE(YEAR($B18)+5,MONTH($B18),DAY($B18)))</f>
        <v/>
      </c>
    </row>
    <row r="19" ht="16" customHeight="1">
      <c r="A19" s="6" t="n"/>
      <c r="B19" s="8" t="n"/>
      <c r="C19" s="27" t="n"/>
      <c r="D19" s="27" t="n"/>
      <c r="E19" s="27" t="n"/>
      <c r="F19" s="28" t="n"/>
      <c r="G19" s="28" t="n"/>
      <c r="H19" s="20">
        <f>IF(OR($F19="",$G19=""),"",ROUND(($G19-$F19)*24*60,0))</f>
        <v/>
      </c>
      <c r="I19" s="6" t="n"/>
      <c r="J19" s="6" t="n"/>
      <c r="K19" s="6" t="n"/>
      <c r="L19" s="27" t="n"/>
      <c r="M19" s="20">
        <f>IF($B19="","",IF($D19="採用時・個別",$N19,COUNTIFS('02_職員マスタ'!$B$3:$B$42,"&lt;&gt;",'02_職員マスタ'!$E$3:$E$42,"&lt;="&amp;$B19,'02_職員マスタ'!$F$3:$F$42,"")+COUNTIFS('02_職員マスタ'!$B$3:$B$42,"&lt;&gt;",'02_職員マスタ'!$E$3:$E$42,"&lt;="&amp;$B19,'02_職員マスタ'!$F$3:$F$42,"&gt;"&amp;$B19)))</f>
        <v/>
      </c>
      <c r="N19" s="20">
        <f>IF($A19="","",COUNTIF('05_受講明細'!$A$3:$A$2000,$A19))</f>
        <v/>
      </c>
      <c r="O19" s="29">
        <f>IF(OR($M19="",$M19=0),"",ROUND($N19/$M19,3))</f>
        <v/>
      </c>
      <c r="P19" s="27" t="n"/>
      <c r="Q19" s="8" t="n"/>
      <c r="R19" s="27" t="n"/>
      <c r="S19" s="27" t="n"/>
      <c r="T19" s="6" t="n"/>
      <c r="U19" s="6" t="n"/>
      <c r="V19" s="22">
        <f>IF($B19="","",DATE(YEAR($B19)+5,MONTH($B19),DAY($B19)))</f>
        <v/>
      </c>
    </row>
    <row r="20" ht="16" customHeight="1">
      <c r="A20" s="6" t="n"/>
      <c r="B20" s="8" t="n"/>
      <c r="C20" s="27" t="n"/>
      <c r="D20" s="27" t="n"/>
      <c r="E20" s="27" t="n"/>
      <c r="F20" s="28" t="n"/>
      <c r="G20" s="28" t="n"/>
      <c r="H20" s="20">
        <f>IF(OR($F20="",$G20=""),"",ROUND(($G20-$F20)*24*60,0))</f>
        <v/>
      </c>
      <c r="I20" s="6" t="n"/>
      <c r="J20" s="6" t="n"/>
      <c r="K20" s="6" t="n"/>
      <c r="L20" s="27" t="n"/>
      <c r="M20" s="20">
        <f>IF($B20="","",IF($D20="採用時・個別",$N20,COUNTIFS('02_職員マスタ'!$B$3:$B$42,"&lt;&gt;",'02_職員マスタ'!$E$3:$E$42,"&lt;="&amp;$B20,'02_職員マスタ'!$F$3:$F$42,"")+COUNTIFS('02_職員マスタ'!$B$3:$B$42,"&lt;&gt;",'02_職員マスタ'!$E$3:$E$42,"&lt;="&amp;$B20,'02_職員マスタ'!$F$3:$F$42,"&gt;"&amp;$B20)))</f>
        <v/>
      </c>
      <c r="N20" s="20">
        <f>IF($A20="","",COUNTIF('05_受講明細'!$A$3:$A$2000,$A20))</f>
        <v/>
      </c>
      <c r="O20" s="29">
        <f>IF(OR($M20="",$M20=0),"",ROUND($N20/$M20,3))</f>
        <v/>
      </c>
      <c r="P20" s="27" t="n"/>
      <c r="Q20" s="8" t="n"/>
      <c r="R20" s="27" t="n"/>
      <c r="S20" s="27" t="n"/>
      <c r="T20" s="6" t="n"/>
      <c r="U20" s="6" t="n"/>
      <c r="V20" s="22">
        <f>IF($B20="","",DATE(YEAR($B20)+5,MONTH($B20),DAY($B20)))</f>
        <v/>
      </c>
    </row>
    <row r="21" ht="16" customHeight="1">
      <c r="A21" s="6" t="n"/>
      <c r="B21" s="8" t="n"/>
      <c r="C21" s="27" t="n"/>
      <c r="D21" s="27" t="n"/>
      <c r="E21" s="27" t="n"/>
      <c r="F21" s="28" t="n"/>
      <c r="G21" s="28" t="n"/>
      <c r="H21" s="20">
        <f>IF(OR($F21="",$G21=""),"",ROUND(($G21-$F21)*24*60,0))</f>
        <v/>
      </c>
      <c r="I21" s="6" t="n"/>
      <c r="J21" s="6" t="n"/>
      <c r="K21" s="6" t="n"/>
      <c r="L21" s="27" t="n"/>
      <c r="M21" s="20">
        <f>IF($B21="","",IF($D21="採用時・個別",$N21,COUNTIFS('02_職員マスタ'!$B$3:$B$42,"&lt;&gt;",'02_職員マスタ'!$E$3:$E$42,"&lt;="&amp;$B21,'02_職員マスタ'!$F$3:$F$42,"")+COUNTIFS('02_職員マスタ'!$B$3:$B$42,"&lt;&gt;",'02_職員マスタ'!$E$3:$E$42,"&lt;="&amp;$B21,'02_職員マスタ'!$F$3:$F$42,"&gt;"&amp;$B21)))</f>
        <v/>
      </c>
      <c r="N21" s="20">
        <f>IF($A21="","",COUNTIF('05_受講明細'!$A$3:$A$2000,$A21))</f>
        <v/>
      </c>
      <c r="O21" s="29">
        <f>IF(OR($M21="",$M21=0),"",ROUND($N21/$M21,3))</f>
        <v/>
      </c>
      <c r="P21" s="27" t="n"/>
      <c r="Q21" s="8" t="n"/>
      <c r="R21" s="27" t="n"/>
      <c r="S21" s="27" t="n"/>
      <c r="T21" s="6" t="n"/>
      <c r="U21" s="6" t="n"/>
      <c r="V21" s="22">
        <f>IF($B21="","",DATE(YEAR($B21)+5,MONTH($B21),DAY($B21)))</f>
        <v/>
      </c>
    </row>
    <row r="22" ht="16" customHeight="1">
      <c r="A22" s="6" t="n"/>
      <c r="B22" s="8" t="n"/>
      <c r="C22" s="27" t="n"/>
      <c r="D22" s="27" t="n"/>
      <c r="E22" s="27" t="n"/>
      <c r="F22" s="28" t="n"/>
      <c r="G22" s="28" t="n"/>
      <c r="H22" s="20">
        <f>IF(OR($F22="",$G22=""),"",ROUND(($G22-$F22)*24*60,0))</f>
        <v/>
      </c>
      <c r="I22" s="6" t="n"/>
      <c r="J22" s="6" t="n"/>
      <c r="K22" s="6" t="n"/>
      <c r="L22" s="27" t="n"/>
      <c r="M22" s="20">
        <f>IF($B22="","",IF($D22="採用時・個別",$N22,COUNTIFS('02_職員マスタ'!$B$3:$B$42,"&lt;&gt;",'02_職員マスタ'!$E$3:$E$42,"&lt;="&amp;$B22,'02_職員マスタ'!$F$3:$F$42,"")+COUNTIFS('02_職員マスタ'!$B$3:$B$42,"&lt;&gt;",'02_職員マスタ'!$E$3:$E$42,"&lt;="&amp;$B22,'02_職員マスタ'!$F$3:$F$42,"&gt;"&amp;$B22)))</f>
        <v/>
      </c>
      <c r="N22" s="20">
        <f>IF($A22="","",COUNTIF('05_受講明細'!$A$3:$A$2000,$A22))</f>
        <v/>
      </c>
      <c r="O22" s="29">
        <f>IF(OR($M22="",$M22=0),"",ROUND($N22/$M22,3))</f>
        <v/>
      </c>
      <c r="P22" s="27" t="n"/>
      <c r="Q22" s="8" t="n"/>
      <c r="R22" s="27" t="n"/>
      <c r="S22" s="27" t="n"/>
      <c r="T22" s="6" t="n"/>
      <c r="U22" s="6" t="n"/>
      <c r="V22" s="22">
        <f>IF($B22="","",DATE(YEAR($B22)+5,MONTH($B22),DAY($B22)))</f>
        <v/>
      </c>
    </row>
    <row r="23" ht="16" customHeight="1">
      <c r="A23" s="6" t="n"/>
      <c r="B23" s="8" t="n"/>
      <c r="C23" s="27" t="n"/>
      <c r="D23" s="27" t="n"/>
      <c r="E23" s="27" t="n"/>
      <c r="F23" s="28" t="n"/>
      <c r="G23" s="28" t="n"/>
      <c r="H23" s="20">
        <f>IF(OR($F23="",$G23=""),"",ROUND(($G23-$F23)*24*60,0))</f>
        <v/>
      </c>
      <c r="I23" s="6" t="n"/>
      <c r="J23" s="6" t="n"/>
      <c r="K23" s="6" t="n"/>
      <c r="L23" s="27" t="n"/>
      <c r="M23" s="20">
        <f>IF($B23="","",IF($D23="採用時・個別",$N23,COUNTIFS('02_職員マスタ'!$B$3:$B$42,"&lt;&gt;",'02_職員マスタ'!$E$3:$E$42,"&lt;="&amp;$B23,'02_職員マスタ'!$F$3:$F$42,"")+COUNTIFS('02_職員マスタ'!$B$3:$B$42,"&lt;&gt;",'02_職員マスタ'!$E$3:$E$42,"&lt;="&amp;$B23,'02_職員マスタ'!$F$3:$F$42,"&gt;"&amp;$B23)))</f>
        <v/>
      </c>
      <c r="N23" s="20">
        <f>IF($A23="","",COUNTIF('05_受講明細'!$A$3:$A$2000,$A23))</f>
        <v/>
      </c>
      <c r="O23" s="29">
        <f>IF(OR($M23="",$M23=0),"",ROUND($N23/$M23,3))</f>
        <v/>
      </c>
      <c r="P23" s="27" t="n"/>
      <c r="Q23" s="8" t="n"/>
      <c r="R23" s="27" t="n"/>
      <c r="S23" s="27" t="n"/>
      <c r="T23" s="6" t="n"/>
      <c r="U23" s="6" t="n"/>
      <c r="V23" s="22">
        <f>IF($B23="","",DATE(YEAR($B23)+5,MONTH($B23),DAY($B23)))</f>
        <v/>
      </c>
    </row>
    <row r="24" ht="16" customHeight="1">
      <c r="A24" s="6" t="n"/>
      <c r="B24" s="8" t="n"/>
      <c r="C24" s="27" t="n"/>
      <c r="D24" s="27" t="n"/>
      <c r="E24" s="27" t="n"/>
      <c r="F24" s="28" t="n"/>
      <c r="G24" s="28" t="n"/>
      <c r="H24" s="20">
        <f>IF(OR($F24="",$G24=""),"",ROUND(($G24-$F24)*24*60,0))</f>
        <v/>
      </c>
      <c r="I24" s="6" t="n"/>
      <c r="J24" s="6" t="n"/>
      <c r="K24" s="6" t="n"/>
      <c r="L24" s="27" t="n"/>
      <c r="M24" s="20">
        <f>IF($B24="","",IF($D24="採用時・個別",$N24,COUNTIFS('02_職員マスタ'!$B$3:$B$42,"&lt;&gt;",'02_職員マスタ'!$E$3:$E$42,"&lt;="&amp;$B24,'02_職員マスタ'!$F$3:$F$42,"")+COUNTIFS('02_職員マスタ'!$B$3:$B$42,"&lt;&gt;",'02_職員マスタ'!$E$3:$E$42,"&lt;="&amp;$B24,'02_職員マスタ'!$F$3:$F$42,"&gt;"&amp;$B24)))</f>
        <v/>
      </c>
      <c r="N24" s="20">
        <f>IF($A24="","",COUNTIF('05_受講明細'!$A$3:$A$2000,$A24))</f>
        <v/>
      </c>
      <c r="O24" s="29">
        <f>IF(OR($M24="",$M24=0),"",ROUND($N24/$M24,3))</f>
        <v/>
      </c>
      <c r="P24" s="27" t="n"/>
      <c r="Q24" s="8" t="n"/>
      <c r="R24" s="27" t="n"/>
      <c r="S24" s="27" t="n"/>
      <c r="T24" s="6" t="n"/>
      <c r="U24" s="6" t="n"/>
      <c r="V24" s="22">
        <f>IF($B24="","",DATE(YEAR($B24)+5,MONTH($B24),DAY($B24)))</f>
        <v/>
      </c>
    </row>
    <row r="25" ht="16" customHeight="1">
      <c r="A25" s="6" t="n"/>
      <c r="B25" s="8" t="n"/>
      <c r="C25" s="27" t="n"/>
      <c r="D25" s="27" t="n"/>
      <c r="E25" s="27" t="n"/>
      <c r="F25" s="28" t="n"/>
      <c r="G25" s="28" t="n"/>
      <c r="H25" s="20">
        <f>IF(OR($F25="",$G25=""),"",ROUND(($G25-$F25)*24*60,0))</f>
        <v/>
      </c>
      <c r="I25" s="6" t="n"/>
      <c r="J25" s="6" t="n"/>
      <c r="K25" s="6" t="n"/>
      <c r="L25" s="27" t="n"/>
      <c r="M25" s="20">
        <f>IF($B25="","",IF($D25="採用時・個別",$N25,COUNTIFS('02_職員マスタ'!$B$3:$B$42,"&lt;&gt;",'02_職員マスタ'!$E$3:$E$42,"&lt;="&amp;$B25,'02_職員マスタ'!$F$3:$F$42,"")+COUNTIFS('02_職員マスタ'!$B$3:$B$42,"&lt;&gt;",'02_職員マスタ'!$E$3:$E$42,"&lt;="&amp;$B25,'02_職員マスタ'!$F$3:$F$42,"&gt;"&amp;$B25)))</f>
        <v/>
      </c>
      <c r="N25" s="20">
        <f>IF($A25="","",COUNTIF('05_受講明細'!$A$3:$A$2000,$A25))</f>
        <v/>
      </c>
      <c r="O25" s="29">
        <f>IF(OR($M25="",$M25=0),"",ROUND($N25/$M25,3))</f>
        <v/>
      </c>
      <c r="P25" s="27" t="n"/>
      <c r="Q25" s="8" t="n"/>
      <c r="R25" s="27" t="n"/>
      <c r="S25" s="27" t="n"/>
      <c r="T25" s="6" t="n"/>
      <c r="U25" s="6" t="n"/>
      <c r="V25" s="22">
        <f>IF($B25="","",DATE(YEAR($B25)+5,MONTH($B25),DAY($B25)))</f>
        <v/>
      </c>
    </row>
    <row r="26" ht="16" customHeight="1">
      <c r="A26" s="6" t="n"/>
      <c r="B26" s="8" t="n"/>
      <c r="C26" s="27" t="n"/>
      <c r="D26" s="27" t="n"/>
      <c r="E26" s="27" t="n"/>
      <c r="F26" s="28" t="n"/>
      <c r="G26" s="28" t="n"/>
      <c r="H26" s="20">
        <f>IF(OR($F26="",$G26=""),"",ROUND(($G26-$F26)*24*60,0))</f>
        <v/>
      </c>
      <c r="I26" s="6" t="n"/>
      <c r="J26" s="6" t="n"/>
      <c r="K26" s="6" t="n"/>
      <c r="L26" s="27" t="n"/>
      <c r="M26" s="20">
        <f>IF($B26="","",IF($D26="採用時・個別",$N26,COUNTIFS('02_職員マスタ'!$B$3:$B$42,"&lt;&gt;",'02_職員マスタ'!$E$3:$E$42,"&lt;="&amp;$B26,'02_職員マスタ'!$F$3:$F$42,"")+COUNTIFS('02_職員マスタ'!$B$3:$B$42,"&lt;&gt;",'02_職員マスタ'!$E$3:$E$42,"&lt;="&amp;$B26,'02_職員マスタ'!$F$3:$F$42,"&gt;"&amp;$B26)))</f>
        <v/>
      </c>
      <c r="N26" s="20">
        <f>IF($A26="","",COUNTIF('05_受講明細'!$A$3:$A$2000,$A26))</f>
        <v/>
      </c>
      <c r="O26" s="29">
        <f>IF(OR($M26="",$M26=0),"",ROUND($N26/$M26,3))</f>
        <v/>
      </c>
      <c r="P26" s="27" t="n"/>
      <c r="Q26" s="8" t="n"/>
      <c r="R26" s="27" t="n"/>
      <c r="S26" s="27" t="n"/>
      <c r="T26" s="6" t="n"/>
      <c r="U26" s="6" t="n"/>
      <c r="V26" s="22">
        <f>IF($B26="","",DATE(YEAR($B26)+5,MONTH($B26),DAY($B26)))</f>
        <v/>
      </c>
    </row>
    <row r="27" ht="16" customHeight="1">
      <c r="A27" s="6" t="n"/>
      <c r="B27" s="8" t="n"/>
      <c r="C27" s="27" t="n"/>
      <c r="D27" s="27" t="n"/>
      <c r="E27" s="27" t="n"/>
      <c r="F27" s="28" t="n"/>
      <c r="G27" s="28" t="n"/>
      <c r="H27" s="20">
        <f>IF(OR($F27="",$G27=""),"",ROUND(($G27-$F27)*24*60,0))</f>
        <v/>
      </c>
      <c r="I27" s="6" t="n"/>
      <c r="J27" s="6" t="n"/>
      <c r="K27" s="6" t="n"/>
      <c r="L27" s="27" t="n"/>
      <c r="M27" s="20">
        <f>IF($B27="","",IF($D27="採用時・個別",$N27,COUNTIFS('02_職員マスタ'!$B$3:$B$42,"&lt;&gt;",'02_職員マスタ'!$E$3:$E$42,"&lt;="&amp;$B27,'02_職員マスタ'!$F$3:$F$42,"")+COUNTIFS('02_職員マスタ'!$B$3:$B$42,"&lt;&gt;",'02_職員マスタ'!$E$3:$E$42,"&lt;="&amp;$B27,'02_職員マスタ'!$F$3:$F$42,"&gt;"&amp;$B27)))</f>
        <v/>
      </c>
      <c r="N27" s="20">
        <f>IF($A27="","",COUNTIF('05_受講明細'!$A$3:$A$2000,$A27))</f>
        <v/>
      </c>
      <c r="O27" s="29">
        <f>IF(OR($M27="",$M27=0),"",ROUND($N27/$M27,3))</f>
        <v/>
      </c>
      <c r="P27" s="27" t="n"/>
      <c r="Q27" s="8" t="n"/>
      <c r="R27" s="27" t="n"/>
      <c r="S27" s="27" t="n"/>
      <c r="T27" s="6" t="n"/>
      <c r="U27" s="6" t="n"/>
      <c r="V27" s="22">
        <f>IF($B27="","",DATE(YEAR($B27)+5,MONTH($B27),DAY($B27)))</f>
        <v/>
      </c>
    </row>
    <row r="28" ht="16" customHeight="1">
      <c r="A28" s="6" t="n"/>
      <c r="B28" s="8" t="n"/>
      <c r="C28" s="27" t="n"/>
      <c r="D28" s="27" t="n"/>
      <c r="E28" s="27" t="n"/>
      <c r="F28" s="28" t="n"/>
      <c r="G28" s="28" t="n"/>
      <c r="H28" s="20">
        <f>IF(OR($F28="",$G28=""),"",ROUND(($G28-$F28)*24*60,0))</f>
        <v/>
      </c>
      <c r="I28" s="6" t="n"/>
      <c r="J28" s="6" t="n"/>
      <c r="K28" s="6" t="n"/>
      <c r="L28" s="27" t="n"/>
      <c r="M28" s="20">
        <f>IF($B28="","",IF($D28="採用時・個別",$N28,COUNTIFS('02_職員マスタ'!$B$3:$B$42,"&lt;&gt;",'02_職員マスタ'!$E$3:$E$42,"&lt;="&amp;$B28,'02_職員マスタ'!$F$3:$F$42,"")+COUNTIFS('02_職員マスタ'!$B$3:$B$42,"&lt;&gt;",'02_職員マスタ'!$E$3:$E$42,"&lt;="&amp;$B28,'02_職員マスタ'!$F$3:$F$42,"&gt;"&amp;$B28)))</f>
        <v/>
      </c>
      <c r="N28" s="20">
        <f>IF($A28="","",COUNTIF('05_受講明細'!$A$3:$A$2000,$A28))</f>
        <v/>
      </c>
      <c r="O28" s="29">
        <f>IF(OR($M28="",$M28=0),"",ROUND($N28/$M28,3))</f>
        <v/>
      </c>
      <c r="P28" s="27" t="n"/>
      <c r="Q28" s="8" t="n"/>
      <c r="R28" s="27" t="n"/>
      <c r="S28" s="27" t="n"/>
      <c r="T28" s="6" t="n"/>
      <c r="U28" s="6" t="n"/>
      <c r="V28" s="22">
        <f>IF($B28="","",DATE(YEAR($B28)+5,MONTH($B28),DAY($B28)))</f>
        <v/>
      </c>
    </row>
    <row r="29" ht="16" customHeight="1">
      <c r="A29" s="6" t="n"/>
      <c r="B29" s="8" t="n"/>
      <c r="C29" s="27" t="n"/>
      <c r="D29" s="27" t="n"/>
      <c r="E29" s="27" t="n"/>
      <c r="F29" s="28" t="n"/>
      <c r="G29" s="28" t="n"/>
      <c r="H29" s="20">
        <f>IF(OR($F29="",$G29=""),"",ROUND(($G29-$F29)*24*60,0))</f>
        <v/>
      </c>
      <c r="I29" s="6" t="n"/>
      <c r="J29" s="6" t="n"/>
      <c r="K29" s="6" t="n"/>
      <c r="L29" s="27" t="n"/>
      <c r="M29" s="20">
        <f>IF($B29="","",IF($D29="採用時・個別",$N29,COUNTIFS('02_職員マスタ'!$B$3:$B$42,"&lt;&gt;",'02_職員マスタ'!$E$3:$E$42,"&lt;="&amp;$B29,'02_職員マスタ'!$F$3:$F$42,"")+COUNTIFS('02_職員マスタ'!$B$3:$B$42,"&lt;&gt;",'02_職員マスタ'!$E$3:$E$42,"&lt;="&amp;$B29,'02_職員マスタ'!$F$3:$F$42,"&gt;"&amp;$B29)))</f>
        <v/>
      </c>
      <c r="N29" s="20">
        <f>IF($A29="","",COUNTIF('05_受講明細'!$A$3:$A$2000,$A29))</f>
        <v/>
      </c>
      <c r="O29" s="29">
        <f>IF(OR($M29="",$M29=0),"",ROUND($N29/$M29,3))</f>
        <v/>
      </c>
      <c r="P29" s="27" t="n"/>
      <c r="Q29" s="8" t="n"/>
      <c r="R29" s="27" t="n"/>
      <c r="S29" s="27" t="n"/>
      <c r="T29" s="6" t="n"/>
      <c r="U29" s="6" t="n"/>
      <c r="V29" s="22">
        <f>IF($B29="","",DATE(YEAR($B29)+5,MONTH($B29),DAY($B29)))</f>
        <v/>
      </c>
    </row>
    <row r="30" ht="16" customHeight="1">
      <c r="A30" s="6" t="n"/>
      <c r="B30" s="8" t="n"/>
      <c r="C30" s="27" t="n"/>
      <c r="D30" s="27" t="n"/>
      <c r="E30" s="27" t="n"/>
      <c r="F30" s="28" t="n"/>
      <c r="G30" s="28" t="n"/>
      <c r="H30" s="20">
        <f>IF(OR($F30="",$G30=""),"",ROUND(($G30-$F30)*24*60,0))</f>
        <v/>
      </c>
      <c r="I30" s="6" t="n"/>
      <c r="J30" s="6" t="n"/>
      <c r="K30" s="6" t="n"/>
      <c r="L30" s="27" t="n"/>
      <c r="M30" s="20">
        <f>IF($B30="","",IF($D30="採用時・個別",$N30,COUNTIFS('02_職員マスタ'!$B$3:$B$42,"&lt;&gt;",'02_職員マスタ'!$E$3:$E$42,"&lt;="&amp;$B30,'02_職員マスタ'!$F$3:$F$42,"")+COUNTIFS('02_職員マスタ'!$B$3:$B$42,"&lt;&gt;",'02_職員マスタ'!$E$3:$E$42,"&lt;="&amp;$B30,'02_職員マスタ'!$F$3:$F$42,"&gt;"&amp;$B30)))</f>
        <v/>
      </c>
      <c r="N30" s="20">
        <f>IF($A30="","",COUNTIF('05_受講明細'!$A$3:$A$2000,$A30))</f>
        <v/>
      </c>
      <c r="O30" s="29">
        <f>IF(OR($M30="",$M30=0),"",ROUND($N30/$M30,3))</f>
        <v/>
      </c>
      <c r="P30" s="27" t="n"/>
      <c r="Q30" s="8" t="n"/>
      <c r="R30" s="27" t="n"/>
      <c r="S30" s="27" t="n"/>
      <c r="T30" s="6" t="n"/>
      <c r="U30" s="6" t="n"/>
      <c r="V30" s="22">
        <f>IF($B30="","",DATE(YEAR($B30)+5,MONTH($B30),DAY($B30)))</f>
        <v/>
      </c>
    </row>
    <row r="31" ht="16" customHeight="1">
      <c r="A31" s="6" t="n"/>
      <c r="B31" s="8" t="n"/>
      <c r="C31" s="27" t="n"/>
      <c r="D31" s="27" t="n"/>
      <c r="E31" s="27" t="n"/>
      <c r="F31" s="28" t="n"/>
      <c r="G31" s="28" t="n"/>
      <c r="H31" s="20">
        <f>IF(OR($F31="",$G31=""),"",ROUND(($G31-$F31)*24*60,0))</f>
        <v/>
      </c>
      <c r="I31" s="6" t="n"/>
      <c r="J31" s="6" t="n"/>
      <c r="K31" s="6" t="n"/>
      <c r="L31" s="27" t="n"/>
      <c r="M31" s="20">
        <f>IF($B31="","",IF($D31="採用時・個別",$N31,COUNTIFS('02_職員マスタ'!$B$3:$B$42,"&lt;&gt;",'02_職員マスタ'!$E$3:$E$42,"&lt;="&amp;$B31,'02_職員マスタ'!$F$3:$F$42,"")+COUNTIFS('02_職員マスタ'!$B$3:$B$42,"&lt;&gt;",'02_職員マスタ'!$E$3:$E$42,"&lt;="&amp;$B31,'02_職員マスタ'!$F$3:$F$42,"&gt;"&amp;$B31)))</f>
        <v/>
      </c>
      <c r="N31" s="20">
        <f>IF($A31="","",COUNTIF('05_受講明細'!$A$3:$A$2000,$A31))</f>
        <v/>
      </c>
      <c r="O31" s="29">
        <f>IF(OR($M31="",$M31=0),"",ROUND($N31/$M31,3))</f>
        <v/>
      </c>
      <c r="P31" s="27" t="n"/>
      <c r="Q31" s="8" t="n"/>
      <c r="R31" s="27" t="n"/>
      <c r="S31" s="27" t="n"/>
      <c r="T31" s="6" t="n"/>
      <c r="U31" s="6" t="n"/>
      <c r="V31" s="22">
        <f>IF($B31="","",DATE(YEAR($B31)+5,MONTH($B31),DAY($B31)))</f>
        <v/>
      </c>
    </row>
    <row r="32" ht="16" customHeight="1">
      <c r="A32" s="6" t="n"/>
      <c r="B32" s="8" t="n"/>
      <c r="C32" s="27" t="n"/>
      <c r="D32" s="27" t="n"/>
      <c r="E32" s="27" t="n"/>
      <c r="F32" s="28" t="n"/>
      <c r="G32" s="28" t="n"/>
      <c r="H32" s="20">
        <f>IF(OR($F32="",$G32=""),"",ROUND(($G32-$F32)*24*60,0))</f>
        <v/>
      </c>
      <c r="I32" s="6" t="n"/>
      <c r="J32" s="6" t="n"/>
      <c r="K32" s="6" t="n"/>
      <c r="L32" s="27" t="n"/>
      <c r="M32" s="20">
        <f>IF($B32="","",IF($D32="採用時・個別",$N32,COUNTIFS('02_職員マスタ'!$B$3:$B$42,"&lt;&gt;",'02_職員マスタ'!$E$3:$E$42,"&lt;="&amp;$B32,'02_職員マスタ'!$F$3:$F$42,"")+COUNTIFS('02_職員マスタ'!$B$3:$B$42,"&lt;&gt;",'02_職員マスタ'!$E$3:$E$42,"&lt;="&amp;$B32,'02_職員マスタ'!$F$3:$F$42,"&gt;"&amp;$B32)))</f>
        <v/>
      </c>
      <c r="N32" s="20">
        <f>IF($A32="","",COUNTIF('05_受講明細'!$A$3:$A$2000,$A32))</f>
        <v/>
      </c>
      <c r="O32" s="29">
        <f>IF(OR($M32="",$M32=0),"",ROUND($N32/$M32,3))</f>
        <v/>
      </c>
      <c r="P32" s="27" t="n"/>
      <c r="Q32" s="8" t="n"/>
      <c r="R32" s="27" t="n"/>
      <c r="S32" s="27" t="n"/>
      <c r="T32" s="6" t="n"/>
      <c r="U32" s="6" t="n"/>
      <c r="V32" s="22">
        <f>IF($B32="","",DATE(YEAR($B32)+5,MONTH($B32),DAY($B32)))</f>
        <v/>
      </c>
    </row>
    <row r="33" ht="16" customHeight="1">
      <c r="A33" s="6" t="n"/>
      <c r="B33" s="8" t="n"/>
      <c r="C33" s="27" t="n"/>
      <c r="D33" s="27" t="n"/>
      <c r="E33" s="27" t="n"/>
      <c r="F33" s="28" t="n"/>
      <c r="G33" s="28" t="n"/>
      <c r="H33" s="20">
        <f>IF(OR($F33="",$G33=""),"",ROUND(($G33-$F33)*24*60,0))</f>
        <v/>
      </c>
      <c r="I33" s="6" t="n"/>
      <c r="J33" s="6" t="n"/>
      <c r="K33" s="6" t="n"/>
      <c r="L33" s="27" t="n"/>
      <c r="M33" s="20">
        <f>IF($B33="","",IF($D33="採用時・個別",$N33,COUNTIFS('02_職員マスタ'!$B$3:$B$42,"&lt;&gt;",'02_職員マスタ'!$E$3:$E$42,"&lt;="&amp;$B33,'02_職員マスタ'!$F$3:$F$42,"")+COUNTIFS('02_職員マスタ'!$B$3:$B$42,"&lt;&gt;",'02_職員マスタ'!$E$3:$E$42,"&lt;="&amp;$B33,'02_職員マスタ'!$F$3:$F$42,"&gt;"&amp;$B33)))</f>
        <v/>
      </c>
      <c r="N33" s="20">
        <f>IF($A33="","",COUNTIF('05_受講明細'!$A$3:$A$2000,$A33))</f>
        <v/>
      </c>
      <c r="O33" s="29">
        <f>IF(OR($M33="",$M33=0),"",ROUND($N33/$M33,3))</f>
        <v/>
      </c>
      <c r="P33" s="27" t="n"/>
      <c r="Q33" s="8" t="n"/>
      <c r="R33" s="27" t="n"/>
      <c r="S33" s="27" t="n"/>
      <c r="T33" s="6" t="n"/>
      <c r="U33" s="6" t="n"/>
      <c r="V33" s="22">
        <f>IF($B33="","",DATE(YEAR($B33)+5,MONTH($B33),DAY($B33)))</f>
        <v/>
      </c>
    </row>
    <row r="34" ht="16" customHeight="1">
      <c r="A34" s="6" t="n"/>
      <c r="B34" s="8" t="n"/>
      <c r="C34" s="27" t="n"/>
      <c r="D34" s="27" t="n"/>
      <c r="E34" s="27" t="n"/>
      <c r="F34" s="28" t="n"/>
      <c r="G34" s="28" t="n"/>
      <c r="H34" s="20">
        <f>IF(OR($F34="",$G34=""),"",ROUND(($G34-$F34)*24*60,0))</f>
        <v/>
      </c>
      <c r="I34" s="6" t="n"/>
      <c r="J34" s="6" t="n"/>
      <c r="K34" s="6" t="n"/>
      <c r="L34" s="27" t="n"/>
      <c r="M34" s="20">
        <f>IF($B34="","",IF($D34="採用時・個別",$N34,COUNTIFS('02_職員マスタ'!$B$3:$B$42,"&lt;&gt;",'02_職員マスタ'!$E$3:$E$42,"&lt;="&amp;$B34,'02_職員マスタ'!$F$3:$F$42,"")+COUNTIFS('02_職員マスタ'!$B$3:$B$42,"&lt;&gt;",'02_職員マスタ'!$E$3:$E$42,"&lt;="&amp;$B34,'02_職員マスタ'!$F$3:$F$42,"&gt;"&amp;$B34)))</f>
        <v/>
      </c>
      <c r="N34" s="20">
        <f>IF($A34="","",COUNTIF('05_受講明細'!$A$3:$A$2000,$A34))</f>
        <v/>
      </c>
      <c r="O34" s="29">
        <f>IF(OR($M34="",$M34=0),"",ROUND($N34/$M34,3))</f>
        <v/>
      </c>
      <c r="P34" s="27" t="n"/>
      <c r="Q34" s="8" t="n"/>
      <c r="R34" s="27" t="n"/>
      <c r="S34" s="27" t="n"/>
      <c r="T34" s="6" t="n"/>
      <c r="U34" s="6" t="n"/>
      <c r="V34" s="22">
        <f>IF($B34="","",DATE(YEAR($B34)+5,MONTH($B34),DAY($B34)))</f>
        <v/>
      </c>
    </row>
    <row r="35" ht="16" customHeight="1">
      <c r="A35" s="6" t="n"/>
      <c r="B35" s="8" t="n"/>
      <c r="C35" s="27" t="n"/>
      <c r="D35" s="27" t="n"/>
      <c r="E35" s="27" t="n"/>
      <c r="F35" s="28" t="n"/>
      <c r="G35" s="28" t="n"/>
      <c r="H35" s="20">
        <f>IF(OR($F35="",$G35=""),"",ROUND(($G35-$F35)*24*60,0))</f>
        <v/>
      </c>
      <c r="I35" s="6" t="n"/>
      <c r="J35" s="6" t="n"/>
      <c r="K35" s="6" t="n"/>
      <c r="L35" s="27" t="n"/>
      <c r="M35" s="20">
        <f>IF($B35="","",IF($D35="採用時・個別",$N35,COUNTIFS('02_職員マスタ'!$B$3:$B$42,"&lt;&gt;",'02_職員マスタ'!$E$3:$E$42,"&lt;="&amp;$B35,'02_職員マスタ'!$F$3:$F$42,"")+COUNTIFS('02_職員マスタ'!$B$3:$B$42,"&lt;&gt;",'02_職員マスタ'!$E$3:$E$42,"&lt;="&amp;$B35,'02_職員マスタ'!$F$3:$F$42,"&gt;"&amp;$B35)))</f>
        <v/>
      </c>
      <c r="N35" s="20">
        <f>IF($A35="","",COUNTIF('05_受講明細'!$A$3:$A$2000,$A35))</f>
        <v/>
      </c>
      <c r="O35" s="29">
        <f>IF(OR($M35="",$M35=0),"",ROUND($N35/$M35,3))</f>
        <v/>
      </c>
      <c r="P35" s="27" t="n"/>
      <c r="Q35" s="8" t="n"/>
      <c r="R35" s="27" t="n"/>
      <c r="S35" s="27" t="n"/>
      <c r="T35" s="6" t="n"/>
      <c r="U35" s="6" t="n"/>
      <c r="V35" s="22">
        <f>IF($B35="","",DATE(YEAR($B35)+5,MONTH($B35),DAY($B35)))</f>
        <v/>
      </c>
    </row>
    <row r="36" ht="16" customHeight="1">
      <c r="A36" s="6" t="n"/>
      <c r="B36" s="8" t="n"/>
      <c r="C36" s="27" t="n"/>
      <c r="D36" s="27" t="n"/>
      <c r="E36" s="27" t="n"/>
      <c r="F36" s="28" t="n"/>
      <c r="G36" s="28" t="n"/>
      <c r="H36" s="20">
        <f>IF(OR($F36="",$G36=""),"",ROUND(($G36-$F36)*24*60,0))</f>
        <v/>
      </c>
      <c r="I36" s="6" t="n"/>
      <c r="J36" s="6" t="n"/>
      <c r="K36" s="6" t="n"/>
      <c r="L36" s="27" t="n"/>
      <c r="M36" s="20">
        <f>IF($B36="","",IF($D36="採用時・個別",$N36,COUNTIFS('02_職員マスタ'!$B$3:$B$42,"&lt;&gt;",'02_職員マスタ'!$E$3:$E$42,"&lt;="&amp;$B36,'02_職員マスタ'!$F$3:$F$42,"")+COUNTIFS('02_職員マスタ'!$B$3:$B$42,"&lt;&gt;",'02_職員マスタ'!$E$3:$E$42,"&lt;="&amp;$B36,'02_職員マスタ'!$F$3:$F$42,"&gt;"&amp;$B36)))</f>
        <v/>
      </c>
      <c r="N36" s="20">
        <f>IF($A36="","",COUNTIF('05_受講明細'!$A$3:$A$2000,$A36))</f>
        <v/>
      </c>
      <c r="O36" s="29">
        <f>IF(OR($M36="",$M36=0),"",ROUND($N36/$M36,3))</f>
        <v/>
      </c>
      <c r="P36" s="27" t="n"/>
      <c r="Q36" s="8" t="n"/>
      <c r="R36" s="27" t="n"/>
      <c r="S36" s="27" t="n"/>
      <c r="T36" s="6" t="n"/>
      <c r="U36" s="6" t="n"/>
      <c r="V36" s="22">
        <f>IF($B36="","",DATE(YEAR($B36)+5,MONTH($B36),DAY($B36)))</f>
        <v/>
      </c>
    </row>
    <row r="37" ht="16" customHeight="1">
      <c r="A37" s="6" t="n"/>
      <c r="B37" s="8" t="n"/>
      <c r="C37" s="27" t="n"/>
      <c r="D37" s="27" t="n"/>
      <c r="E37" s="27" t="n"/>
      <c r="F37" s="28" t="n"/>
      <c r="G37" s="28" t="n"/>
      <c r="H37" s="20">
        <f>IF(OR($F37="",$G37=""),"",ROUND(($G37-$F37)*24*60,0))</f>
        <v/>
      </c>
      <c r="I37" s="6" t="n"/>
      <c r="J37" s="6" t="n"/>
      <c r="K37" s="6" t="n"/>
      <c r="L37" s="27" t="n"/>
      <c r="M37" s="20">
        <f>IF($B37="","",IF($D37="採用時・個別",$N37,COUNTIFS('02_職員マスタ'!$B$3:$B$42,"&lt;&gt;",'02_職員マスタ'!$E$3:$E$42,"&lt;="&amp;$B37,'02_職員マスタ'!$F$3:$F$42,"")+COUNTIFS('02_職員マスタ'!$B$3:$B$42,"&lt;&gt;",'02_職員マスタ'!$E$3:$E$42,"&lt;="&amp;$B37,'02_職員マスタ'!$F$3:$F$42,"&gt;"&amp;$B37)))</f>
        <v/>
      </c>
      <c r="N37" s="20">
        <f>IF($A37="","",COUNTIF('05_受講明細'!$A$3:$A$2000,$A37))</f>
        <v/>
      </c>
      <c r="O37" s="29">
        <f>IF(OR($M37="",$M37=0),"",ROUND($N37/$M37,3))</f>
        <v/>
      </c>
      <c r="P37" s="27" t="n"/>
      <c r="Q37" s="8" t="n"/>
      <c r="R37" s="27" t="n"/>
      <c r="S37" s="27" t="n"/>
      <c r="T37" s="6" t="n"/>
      <c r="U37" s="6" t="n"/>
      <c r="V37" s="22">
        <f>IF($B37="","",DATE(YEAR($B37)+5,MONTH($B37),DAY($B37)))</f>
        <v/>
      </c>
    </row>
    <row r="38" ht="16" customHeight="1">
      <c r="A38" s="6" t="n"/>
      <c r="B38" s="8" t="n"/>
      <c r="C38" s="27" t="n"/>
      <c r="D38" s="27" t="n"/>
      <c r="E38" s="27" t="n"/>
      <c r="F38" s="28" t="n"/>
      <c r="G38" s="28" t="n"/>
      <c r="H38" s="20">
        <f>IF(OR($F38="",$G38=""),"",ROUND(($G38-$F38)*24*60,0))</f>
        <v/>
      </c>
      <c r="I38" s="6" t="n"/>
      <c r="J38" s="6" t="n"/>
      <c r="K38" s="6" t="n"/>
      <c r="L38" s="27" t="n"/>
      <c r="M38" s="20">
        <f>IF($B38="","",IF($D38="採用時・個別",$N38,COUNTIFS('02_職員マスタ'!$B$3:$B$42,"&lt;&gt;",'02_職員マスタ'!$E$3:$E$42,"&lt;="&amp;$B38,'02_職員マスタ'!$F$3:$F$42,"")+COUNTIFS('02_職員マスタ'!$B$3:$B$42,"&lt;&gt;",'02_職員マスタ'!$E$3:$E$42,"&lt;="&amp;$B38,'02_職員マスタ'!$F$3:$F$42,"&gt;"&amp;$B38)))</f>
        <v/>
      </c>
      <c r="N38" s="20">
        <f>IF($A38="","",COUNTIF('05_受講明細'!$A$3:$A$2000,$A38))</f>
        <v/>
      </c>
      <c r="O38" s="29">
        <f>IF(OR($M38="",$M38=0),"",ROUND($N38/$M38,3))</f>
        <v/>
      </c>
      <c r="P38" s="27" t="n"/>
      <c r="Q38" s="8" t="n"/>
      <c r="R38" s="27" t="n"/>
      <c r="S38" s="27" t="n"/>
      <c r="T38" s="6" t="n"/>
      <c r="U38" s="6" t="n"/>
      <c r="V38" s="22">
        <f>IF($B38="","",DATE(YEAR($B38)+5,MONTH($B38),DAY($B38)))</f>
        <v/>
      </c>
    </row>
    <row r="39" ht="16" customHeight="1">
      <c r="A39" s="6" t="n"/>
      <c r="B39" s="8" t="n"/>
      <c r="C39" s="27" t="n"/>
      <c r="D39" s="27" t="n"/>
      <c r="E39" s="27" t="n"/>
      <c r="F39" s="28" t="n"/>
      <c r="G39" s="28" t="n"/>
      <c r="H39" s="20">
        <f>IF(OR($F39="",$G39=""),"",ROUND(($G39-$F39)*24*60,0))</f>
        <v/>
      </c>
      <c r="I39" s="6" t="n"/>
      <c r="J39" s="6" t="n"/>
      <c r="K39" s="6" t="n"/>
      <c r="L39" s="27" t="n"/>
      <c r="M39" s="20">
        <f>IF($B39="","",IF($D39="採用時・個別",$N39,COUNTIFS('02_職員マスタ'!$B$3:$B$42,"&lt;&gt;",'02_職員マスタ'!$E$3:$E$42,"&lt;="&amp;$B39,'02_職員マスタ'!$F$3:$F$42,"")+COUNTIFS('02_職員マスタ'!$B$3:$B$42,"&lt;&gt;",'02_職員マスタ'!$E$3:$E$42,"&lt;="&amp;$B39,'02_職員マスタ'!$F$3:$F$42,"&gt;"&amp;$B39)))</f>
        <v/>
      </c>
      <c r="N39" s="20">
        <f>IF($A39="","",COUNTIF('05_受講明細'!$A$3:$A$2000,$A39))</f>
        <v/>
      </c>
      <c r="O39" s="29">
        <f>IF(OR($M39="",$M39=0),"",ROUND($N39/$M39,3))</f>
        <v/>
      </c>
      <c r="P39" s="27" t="n"/>
      <c r="Q39" s="8" t="n"/>
      <c r="R39" s="27" t="n"/>
      <c r="S39" s="27" t="n"/>
      <c r="T39" s="6" t="n"/>
      <c r="U39" s="6" t="n"/>
      <c r="V39" s="22">
        <f>IF($B39="","",DATE(YEAR($B39)+5,MONTH($B39),DAY($B39)))</f>
        <v/>
      </c>
    </row>
    <row r="40" ht="16" customHeight="1">
      <c r="A40" s="6" t="n"/>
      <c r="B40" s="8" t="n"/>
      <c r="C40" s="27" t="n"/>
      <c r="D40" s="27" t="n"/>
      <c r="E40" s="27" t="n"/>
      <c r="F40" s="28" t="n"/>
      <c r="G40" s="28" t="n"/>
      <c r="H40" s="20">
        <f>IF(OR($F40="",$G40=""),"",ROUND(($G40-$F40)*24*60,0))</f>
        <v/>
      </c>
      <c r="I40" s="6" t="n"/>
      <c r="J40" s="6" t="n"/>
      <c r="K40" s="6" t="n"/>
      <c r="L40" s="27" t="n"/>
      <c r="M40" s="20">
        <f>IF($B40="","",IF($D40="採用時・個別",$N40,COUNTIFS('02_職員マスタ'!$B$3:$B$42,"&lt;&gt;",'02_職員マスタ'!$E$3:$E$42,"&lt;="&amp;$B40,'02_職員マスタ'!$F$3:$F$42,"")+COUNTIFS('02_職員マスタ'!$B$3:$B$42,"&lt;&gt;",'02_職員マスタ'!$E$3:$E$42,"&lt;="&amp;$B40,'02_職員マスタ'!$F$3:$F$42,"&gt;"&amp;$B40)))</f>
        <v/>
      </c>
      <c r="N40" s="20">
        <f>IF($A40="","",COUNTIF('05_受講明細'!$A$3:$A$2000,$A40))</f>
        <v/>
      </c>
      <c r="O40" s="29">
        <f>IF(OR($M40="",$M40=0),"",ROUND($N40/$M40,3))</f>
        <v/>
      </c>
      <c r="P40" s="27" t="n"/>
      <c r="Q40" s="8" t="n"/>
      <c r="R40" s="27" t="n"/>
      <c r="S40" s="27" t="n"/>
      <c r="T40" s="6" t="n"/>
      <c r="U40" s="6" t="n"/>
      <c r="V40" s="22">
        <f>IF($B40="","",DATE(YEAR($B40)+5,MONTH($B40),DAY($B40)))</f>
        <v/>
      </c>
    </row>
    <row r="41" ht="16" customHeight="1">
      <c r="A41" s="6" t="n"/>
      <c r="B41" s="8" t="n"/>
      <c r="C41" s="27" t="n"/>
      <c r="D41" s="27" t="n"/>
      <c r="E41" s="27" t="n"/>
      <c r="F41" s="28" t="n"/>
      <c r="G41" s="28" t="n"/>
      <c r="H41" s="20">
        <f>IF(OR($F41="",$G41=""),"",ROUND(($G41-$F41)*24*60,0))</f>
        <v/>
      </c>
      <c r="I41" s="6" t="n"/>
      <c r="J41" s="6" t="n"/>
      <c r="K41" s="6" t="n"/>
      <c r="L41" s="27" t="n"/>
      <c r="M41" s="20">
        <f>IF($B41="","",IF($D41="採用時・個別",$N41,COUNTIFS('02_職員マスタ'!$B$3:$B$42,"&lt;&gt;",'02_職員マスタ'!$E$3:$E$42,"&lt;="&amp;$B41,'02_職員マスタ'!$F$3:$F$42,"")+COUNTIFS('02_職員マスタ'!$B$3:$B$42,"&lt;&gt;",'02_職員マスタ'!$E$3:$E$42,"&lt;="&amp;$B41,'02_職員マスタ'!$F$3:$F$42,"&gt;"&amp;$B41)))</f>
        <v/>
      </c>
      <c r="N41" s="20">
        <f>IF($A41="","",COUNTIF('05_受講明細'!$A$3:$A$2000,$A41))</f>
        <v/>
      </c>
      <c r="O41" s="29">
        <f>IF(OR($M41="",$M41=0),"",ROUND($N41/$M41,3))</f>
        <v/>
      </c>
      <c r="P41" s="27" t="n"/>
      <c r="Q41" s="8" t="n"/>
      <c r="R41" s="27" t="n"/>
      <c r="S41" s="27" t="n"/>
      <c r="T41" s="6" t="n"/>
      <c r="U41" s="6" t="n"/>
      <c r="V41" s="22">
        <f>IF($B41="","",DATE(YEAR($B41)+5,MONTH($B41),DAY($B41)))</f>
        <v/>
      </c>
    </row>
    <row r="42" ht="16" customHeight="1">
      <c r="A42" s="6" t="n"/>
      <c r="B42" s="8" t="n"/>
      <c r="C42" s="27" t="n"/>
      <c r="D42" s="27" t="n"/>
      <c r="E42" s="27" t="n"/>
      <c r="F42" s="28" t="n"/>
      <c r="G42" s="28" t="n"/>
      <c r="H42" s="20">
        <f>IF(OR($F42="",$G42=""),"",ROUND(($G42-$F42)*24*60,0))</f>
        <v/>
      </c>
      <c r="I42" s="6" t="n"/>
      <c r="J42" s="6" t="n"/>
      <c r="K42" s="6" t="n"/>
      <c r="L42" s="27" t="n"/>
      <c r="M42" s="20">
        <f>IF($B42="","",IF($D42="採用時・個別",$N42,COUNTIFS('02_職員マスタ'!$B$3:$B$42,"&lt;&gt;",'02_職員マスタ'!$E$3:$E$42,"&lt;="&amp;$B42,'02_職員マスタ'!$F$3:$F$42,"")+COUNTIFS('02_職員マスタ'!$B$3:$B$42,"&lt;&gt;",'02_職員マスタ'!$E$3:$E$42,"&lt;="&amp;$B42,'02_職員マスタ'!$F$3:$F$42,"&gt;"&amp;$B42)))</f>
        <v/>
      </c>
      <c r="N42" s="20">
        <f>IF($A42="","",COUNTIF('05_受講明細'!$A$3:$A$2000,$A42))</f>
        <v/>
      </c>
      <c r="O42" s="29">
        <f>IF(OR($M42="",$M42=0),"",ROUND($N42/$M42,3))</f>
        <v/>
      </c>
      <c r="P42" s="27" t="n"/>
      <c r="Q42" s="8" t="n"/>
      <c r="R42" s="27" t="n"/>
      <c r="S42" s="27" t="n"/>
      <c r="T42" s="6" t="n"/>
      <c r="U42" s="6" t="n"/>
      <c r="V42" s="22">
        <f>IF($B42="","",DATE(YEAR($B42)+5,MONTH($B42),DAY($B42)))</f>
        <v/>
      </c>
    </row>
    <row r="43" ht="16" customHeight="1">
      <c r="A43" s="6" t="n"/>
      <c r="B43" s="8" t="n"/>
      <c r="C43" s="27" t="n"/>
      <c r="D43" s="27" t="n"/>
      <c r="E43" s="27" t="n"/>
      <c r="F43" s="28" t="n"/>
      <c r="G43" s="28" t="n"/>
      <c r="H43" s="20">
        <f>IF(OR($F43="",$G43=""),"",ROUND(($G43-$F43)*24*60,0))</f>
        <v/>
      </c>
      <c r="I43" s="6" t="n"/>
      <c r="J43" s="6" t="n"/>
      <c r="K43" s="6" t="n"/>
      <c r="L43" s="27" t="n"/>
      <c r="M43" s="20">
        <f>IF($B43="","",IF($D43="採用時・個別",$N43,COUNTIFS('02_職員マスタ'!$B$3:$B$42,"&lt;&gt;",'02_職員マスタ'!$E$3:$E$42,"&lt;="&amp;$B43,'02_職員マスタ'!$F$3:$F$42,"")+COUNTIFS('02_職員マスタ'!$B$3:$B$42,"&lt;&gt;",'02_職員マスタ'!$E$3:$E$42,"&lt;="&amp;$B43,'02_職員マスタ'!$F$3:$F$42,"&gt;"&amp;$B43)))</f>
        <v/>
      </c>
      <c r="N43" s="20">
        <f>IF($A43="","",COUNTIF('05_受講明細'!$A$3:$A$2000,$A43))</f>
        <v/>
      </c>
      <c r="O43" s="29">
        <f>IF(OR($M43="",$M43=0),"",ROUND($N43/$M43,3))</f>
        <v/>
      </c>
      <c r="P43" s="27" t="n"/>
      <c r="Q43" s="8" t="n"/>
      <c r="R43" s="27" t="n"/>
      <c r="S43" s="27" t="n"/>
      <c r="T43" s="6" t="n"/>
      <c r="U43" s="6" t="n"/>
      <c r="V43" s="22">
        <f>IF($B43="","",DATE(YEAR($B43)+5,MONTH($B43),DAY($B43)))</f>
        <v/>
      </c>
    </row>
    <row r="44" ht="16" customHeight="1">
      <c r="A44" s="6" t="n"/>
      <c r="B44" s="8" t="n"/>
      <c r="C44" s="27" t="n"/>
      <c r="D44" s="27" t="n"/>
      <c r="E44" s="27" t="n"/>
      <c r="F44" s="28" t="n"/>
      <c r="G44" s="28" t="n"/>
      <c r="H44" s="20">
        <f>IF(OR($F44="",$G44=""),"",ROUND(($G44-$F44)*24*60,0))</f>
        <v/>
      </c>
      <c r="I44" s="6" t="n"/>
      <c r="J44" s="6" t="n"/>
      <c r="K44" s="6" t="n"/>
      <c r="L44" s="27" t="n"/>
      <c r="M44" s="20">
        <f>IF($B44="","",IF($D44="採用時・個別",$N44,COUNTIFS('02_職員マスタ'!$B$3:$B$42,"&lt;&gt;",'02_職員マスタ'!$E$3:$E$42,"&lt;="&amp;$B44,'02_職員マスタ'!$F$3:$F$42,"")+COUNTIFS('02_職員マスタ'!$B$3:$B$42,"&lt;&gt;",'02_職員マスタ'!$E$3:$E$42,"&lt;="&amp;$B44,'02_職員マスタ'!$F$3:$F$42,"&gt;"&amp;$B44)))</f>
        <v/>
      </c>
      <c r="N44" s="20">
        <f>IF($A44="","",COUNTIF('05_受講明細'!$A$3:$A$2000,$A44))</f>
        <v/>
      </c>
      <c r="O44" s="29">
        <f>IF(OR($M44="",$M44=0),"",ROUND($N44/$M44,3))</f>
        <v/>
      </c>
      <c r="P44" s="27" t="n"/>
      <c r="Q44" s="8" t="n"/>
      <c r="R44" s="27" t="n"/>
      <c r="S44" s="27" t="n"/>
      <c r="T44" s="6" t="n"/>
      <c r="U44" s="6" t="n"/>
      <c r="V44" s="22">
        <f>IF($B44="","",DATE(YEAR($B44)+5,MONTH($B44),DAY($B44)))</f>
        <v/>
      </c>
    </row>
    <row r="45" ht="16" customHeight="1">
      <c r="A45" s="6" t="n"/>
      <c r="B45" s="8" t="n"/>
      <c r="C45" s="27" t="n"/>
      <c r="D45" s="27" t="n"/>
      <c r="E45" s="27" t="n"/>
      <c r="F45" s="28" t="n"/>
      <c r="G45" s="28" t="n"/>
      <c r="H45" s="20">
        <f>IF(OR($F45="",$G45=""),"",ROUND(($G45-$F45)*24*60,0))</f>
        <v/>
      </c>
      <c r="I45" s="6" t="n"/>
      <c r="J45" s="6" t="n"/>
      <c r="K45" s="6" t="n"/>
      <c r="L45" s="27" t="n"/>
      <c r="M45" s="20">
        <f>IF($B45="","",IF($D45="採用時・個別",$N45,COUNTIFS('02_職員マスタ'!$B$3:$B$42,"&lt;&gt;",'02_職員マスタ'!$E$3:$E$42,"&lt;="&amp;$B45,'02_職員マスタ'!$F$3:$F$42,"")+COUNTIFS('02_職員マスタ'!$B$3:$B$42,"&lt;&gt;",'02_職員マスタ'!$E$3:$E$42,"&lt;="&amp;$B45,'02_職員マスタ'!$F$3:$F$42,"&gt;"&amp;$B45)))</f>
        <v/>
      </c>
      <c r="N45" s="20">
        <f>IF($A45="","",COUNTIF('05_受講明細'!$A$3:$A$2000,$A45))</f>
        <v/>
      </c>
      <c r="O45" s="29">
        <f>IF(OR($M45="",$M45=0),"",ROUND($N45/$M45,3))</f>
        <v/>
      </c>
      <c r="P45" s="27" t="n"/>
      <c r="Q45" s="8" t="n"/>
      <c r="R45" s="27" t="n"/>
      <c r="S45" s="27" t="n"/>
      <c r="T45" s="6" t="n"/>
      <c r="U45" s="6" t="n"/>
      <c r="V45" s="22">
        <f>IF($B45="","",DATE(YEAR($B45)+5,MONTH($B45),DAY($B45)))</f>
        <v/>
      </c>
    </row>
    <row r="46" ht="16" customHeight="1">
      <c r="A46" s="6" t="n"/>
      <c r="B46" s="8" t="n"/>
      <c r="C46" s="27" t="n"/>
      <c r="D46" s="27" t="n"/>
      <c r="E46" s="27" t="n"/>
      <c r="F46" s="28" t="n"/>
      <c r="G46" s="28" t="n"/>
      <c r="H46" s="20">
        <f>IF(OR($F46="",$G46=""),"",ROUND(($G46-$F46)*24*60,0))</f>
        <v/>
      </c>
      <c r="I46" s="6" t="n"/>
      <c r="J46" s="6" t="n"/>
      <c r="K46" s="6" t="n"/>
      <c r="L46" s="27" t="n"/>
      <c r="M46" s="20">
        <f>IF($B46="","",IF($D46="採用時・個別",$N46,COUNTIFS('02_職員マスタ'!$B$3:$B$42,"&lt;&gt;",'02_職員マスタ'!$E$3:$E$42,"&lt;="&amp;$B46,'02_職員マスタ'!$F$3:$F$42,"")+COUNTIFS('02_職員マスタ'!$B$3:$B$42,"&lt;&gt;",'02_職員マスタ'!$E$3:$E$42,"&lt;="&amp;$B46,'02_職員マスタ'!$F$3:$F$42,"&gt;"&amp;$B46)))</f>
        <v/>
      </c>
      <c r="N46" s="20">
        <f>IF($A46="","",COUNTIF('05_受講明細'!$A$3:$A$2000,$A46))</f>
        <v/>
      </c>
      <c r="O46" s="29">
        <f>IF(OR($M46="",$M46=0),"",ROUND($N46/$M46,3))</f>
        <v/>
      </c>
      <c r="P46" s="27" t="n"/>
      <c r="Q46" s="8" t="n"/>
      <c r="R46" s="27" t="n"/>
      <c r="S46" s="27" t="n"/>
      <c r="T46" s="6" t="n"/>
      <c r="U46" s="6" t="n"/>
      <c r="V46" s="22">
        <f>IF($B46="","",DATE(YEAR($B46)+5,MONTH($B46),DAY($B46)))</f>
        <v/>
      </c>
    </row>
    <row r="47" ht="16" customHeight="1">
      <c r="A47" s="6" t="n"/>
      <c r="B47" s="8" t="n"/>
      <c r="C47" s="27" t="n"/>
      <c r="D47" s="27" t="n"/>
      <c r="E47" s="27" t="n"/>
      <c r="F47" s="28" t="n"/>
      <c r="G47" s="28" t="n"/>
      <c r="H47" s="20">
        <f>IF(OR($F47="",$G47=""),"",ROUND(($G47-$F47)*24*60,0))</f>
        <v/>
      </c>
      <c r="I47" s="6" t="n"/>
      <c r="J47" s="6" t="n"/>
      <c r="K47" s="6" t="n"/>
      <c r="L47" s="27" t="n"/>
      <c r="M47" s="20">
        <f>IF($B47="","",IF($D47="採用時・個別",$N47,COUNTIFS('02_職員マスタ'!$B$3:$B$42,"&lt;&gt;",'02_職員マスタ'!$E$3:$E$42,"&lt;="&amp;$B47,'02_職員マスタ'!$F$3:$F$42,"")+COUNTIFS('02_職員マスタ'!$B$3:$B$42,"&lt;&gt;",'02_職員マスタ'!$E$3:$E$42,"&lt;="&amp;$B47,'02_職員マスタ'!$F$3:$F$42,"&gt;"&amp;$B47)))</f>
        <v/>
      </c>
      <c r="N47" s="20">
        <f>IF($A47="","",COUNTIF('05_受講明細'!$A$3:$A$2000,$A47))</f>
        <v/>
      </c>
      <c r="O47" s="29">
        <f>IF(OR($M47="",$M47=0),"",ROUND($N47/$M47,3))</f>
        <v/>
      </c>
      <c r="P47" s="27" t="n"/>
      <c r="Q47" s="8" t="n"/>
      <c r="R47" s="27" t="n"/>
      <c r="S47" s="27" t="n"/>
      <c r="T47" s="6" t="n"/>
      <c r="U47" s="6" t="n"/>
      <c r="V47" s="22">
        <f>IF($B47="","",DATE(YEAR($B47)+5,MONTH($B47),DAY($B47)))</f>
        <v/>
      </c>
    </row>
    <row r="48" ht="16" customHeight="1">
      <c r="A48" s="6" t="n"/>
      <c r="B48" s="8" t="n"/>
      <c r="C48" s="27" t="n"/>
      <c r="D48" s="27" t="n"/>
      <c r="E48" s="27" t="n"/>
      <c r="F48" s="28" t="n"/>
      <c r="G48" s="28" t="n"/>
      <c r="H48" s="20">
        <f>IF(OR($F48="",$G48=""),"",ROUND(($G48-$F48)*24*60,0))</f>
        <v/>
      </c>
      <c r="I48" s="6" t="n"/>
      <c r="J48" s="6" t="n"/>
      <c r="K48" s="6" t="n"/>
      <c r="L48" s="27" t="n"/>
      <c r="M48" s="20">
        <f>IF($B48="","",IF($D48="採用時・個別",$N48,COUNTIFS('02_職員マスタ'!$B$3:$B$42,"&lt;&gt;",'02_職員マスタ'!$E$3:$E$42,"&lt;="&amp;$B48,'02_職員マスタ'!$F$3:$F$42,"")+COUNTIFS('02_職員マスタ'!$B$3:$B$42,"&lt;&gt;",'02_職員マスタ'!$E$3:$E$42,"&lt;="&amp;$B48,'02_職員マスタ'!$F$3:$F$42,"&gt;"&amp;$B48)))</f>
        <v/>
      </c>
      <c r="N48" s="20">
        <f>IF($A48="","",COUNTIF('05_受講明細'!$A$3:$A$2000,$A48))</f>
        <v/>
      </c>
      <c r="O48" s="29">
        <f>IF(OR($M48="",$M48=0),"",ROUND($N48/$M48,3))</f>
        <v/>
      </c>
      <c r="P48" s="27" t="n"/>
      <c r="Q48" s="8" t="n"/>
      <c r="R48" s="27" t="n"/>
      <c r="S48" s="27" t="n"/>
      <c r="T48" s="6" t="n"/>
      <c r="U48" s="6" t="n"/>
      <c r="V48" s="22">
        <f>IF($B48="","",DATE(YEAR($B48)+5,MONTH($B48),DAY($B48)))</f>
        <v/>
      </c>
    </row>
    <row r="49" ht="16" customHeight="1">
      <c r="A49" s="6" t="n"/>
      <c r="B49" s="8" t="n"/>
      <c r="C49" s="27" t="n"/>
      <c r="D49" s="27" t="n"/>
      <c r="E49" s="27" t="n"/>
      <c r="F49" s="28" t="n"/>
      <c r="G49" s="28" t="n"/>
      <c r="H49" s="20">
        <f>IF(OR($F49="",$G49=""),"",ROUND(($G49-$F49)*24*60,0))</f>
        <v/>
      </c>
      <c r="I49" s="6" t="n"/>
      <c r="J49" s="6" t="n"/>
      <c r="K49" s="6" t="n"/>
      <c r="L49" s="27" t="n"/>
      <c r="M49" s="20">
        <f>IF($B49="","",IF($D49="採用時・個別",$N49,COUNTIFS('02_職員マスタ'!$B$3:$B$42,"&lt;&gt;",'02_職員マスタ'!$E$3:$E$42,"&lt;="&amp;$B49,'02_職員マスタ'!$F$3:$F$42,"")+COUNTIFS('02_職員マスタ'!$B$3:$B$42,"&lt;&gt;",'02_職員マスタ'!$E$3:$E$42,"&lt;="&amp;$B49,'02_職員マスタ'!$F$3:$F$42,"&gt;"&amp;$B49)))</f>
        <v/>
      </c>
      <c r="N49" s="20">
        <f>IF($A49="","",COUNTIF('05_受講明細'!$A$3:$A$2000,$A49))</f>
        <v/>
      </c>
      <c r="O49" s="29">
        <f>IF(OR($M49="",$M49=0),"",ROUND($N49/$M49,3))</f>
        <v/>
      </c>
      <c r="P49" s="27" t="n"/>
      <c r="Q49" s="8" t="n"/>
      <c r="R49" s="27" t="n"/>
      <c r="S49" s="27" t="n"/>
      <c r="T49" s="6" t="n"/>
      <c r="U49" s="6" t="n"/>
      <c r="V49" s="22">
        <f>IF($B49="","",DATE(YEAR($B49)+5,MONTH($B49),DAY($B49)))</f>
        <v/>
      </c>
    </row>
    <row r="50" ht="16" customHeight="1">
      <c r="A50" s="6" t="n"/>
      <c r="B50" s="8" t="n"/>
      <c r="C50" s="27" t="n"/>
      <c r="D50" s="27" t="n"/>
      <c r="E50" s="27" t="n"/>
      <c r="F50" s="28" t="n"/>
      <c r="G50" s="28" t="n"/>
      <c r="H50" s="20">
        <f>IF(OR($F50="",$G50=""),"",ROUND(($G50-$F50)*24*60,0))</f>
        <v/>
      </c>
      <c r="I50" s="6" t="n"/>
      <c r="J50" s="6" t="n"/>
      <c r="K50" s="6" t="n"/>
      <c r="L50" s="27" t="n"/>
      <c r="M50" s="20">
        <f>IF($B50="","",IF($D50="採用時・個別",$N50,COUNTIFS('02_職員マスタ'!$B$3:$B$42,"&lt;&gt;",'02_職員マスタ'!$E$3:$E$42,"&lt;="&amp;$B50,'02_職員マスタ'!$F$3:$F$42,"")+COUNTIFS('02_職員マスタ'!$B$3:$B$42,"&lt;&gt;",'02_職員マスタ'!$E$3:$E$42,"&lt;="&amp;$B50,'02_職員マスタ'!$F$3:$F$42,"&gt;"&amp;$B50)))</f>
        <v/>
      </c>
      <c r="N50" s="20">
        <f>IF($A50="","",COUNTIF('05_受講明細'!$A$3:$A$2000,$A50))</f>
        <v/>
      </c>
      <c r="O50" s="29">
        <f>IF(OR($M50="",$M50=0),"",ROUND($N50/$M50,3))</f>
        <v/>
      </c>
      <c r="P50" s="27" t="n"/>
      <c r="Q50" s="8" t="n"/>
      <c r="R50" s="27" t="n"/>
      <c r="S50" s="27" t="n"/>
      <c r="T50" s="6" t="n"/>
      <c r="U50" s="6" t="n"/>
      <c r="V50" s="22">
        <f>IF($B50="","",DATE(YEAR($B50)+5,MONTH($B50),DAY($B50)))</f>
        <v/>
      </c>
    </row>
    <row r="51" ht="16" customHeight="1">
      <c r="A51" s="6" t="n"/>
      <c r="B51" s="8" t="n"/>
      <c r="C51" s="27" t="n"/>
      <c r="D51" s="27" t="n"/>
      <c r="E51" s="27" t="n"/>
      <c r="F51" s="28" t="n"/>
      <c r="G51" s="28" t="n"/>
      <c r="H51" s="20">
        <f>IF(OR($F51="",$G51=""),"",ROUND(($G51-$F51)*24*60,0))</f>
        <v/>
      </c>
      <c r="I51" s="6" t="n"/>
      <c r="J51" s="6" t="n"/>
      <c r="K51" s="6" t="n"/>
      <c r="L51" s="27" t="n"/>
      <c r="M51" s="20">
        <f>IF($B51="","",IF($D51="採用時・個別",$N51,COUNTIFS('02_職員マスタ'!$B$3:$B$42,"&lt;&gt;",'02_職員マスタ'!$E$3:$E$42,"&lt;="&amp;$B51,'02_職員マスタ'!$F$3:$F$42,"")+COUNTIFS('02_職員マスタ'!$B$3:$B$42,"&lt;&gt;",'02_職員マスタ'!$E$3:$E$42,"&lt;="&amp;$B51,'02_職員マスタ'!$F$3:$F$42,"&gt;"&amp;$B51)))</f>
        <v/>
      </c>
      <c r="N51" s="20">
        <f>IF($A51="","",COUNTIF('05_受講明細'!$A$3:$A$2000,$A51))</f>
        <v/>
      </c>
      <c r="O51" s="29">
        <f>IF(OR($M51="",$M51=0),"",ROUND($N51/$M51,3))</f>
        <v/>
      </c>
      <c r="P51" s="27" t="n"/>
      <c r="Q51" s="8" t="n"/>
      <c r="R51" s="27" t="n"/>
      <c r="S51" s="27" t="n"/>
      <c r="T51" s="6" t="n"/>
      <c r="U51" s="6" t="n"/>
      <c r="V51" s="22">
        <f>IF($B51="","",DATE(YEAR($B51)+5,MONTH($B51),DAY($B51)))</f>
        <v/>
      </c>
    </row>
    <row r="52" ht="16" customHeight="1">
      <c r="A52" s="6" t="n"/>
      <c r="B52" s="8" t="n"/>
      <c r="C52" s="27" t="n"/>
      <c r="D52" s="27" t="n"/>
      <c r="E52" s="27" t="n"/>
      <c r="F52" s="28" t="n"/>
      <c r="G52" s="28" t="n"/>
      <c r="H52" s="20">
        <f>IF(OR($F52="",$G52=""),"",ROUND(($G52-$F52)*24*60,0))</f>
        <v/>
      </c>
      <c r="I52" s="6" t="n"/>
      <c r="J52" s="6" t="n"/>
      <c r="K52" s="6" t="n"/>
      <c r="L52" s="27" t="n"/>
      <c r="M52" s="20">
        <f>IF($B52="","",IF($D52="採用時・個別",$N52,COUNTIFS('02_職員マスタ'!$B$3:$B$42,"&lt;&gt;",'02_職員マスタ'!$E$3:$E$42,"&lt;="&amp;$B52,'02_職員マスタ'!$F$3:$F$42,"")+COUNTIFS('02_職員マスタ'!$B$3:$B$42,"&lt;&gt;",'02_職員マスタ'!$E$3:$E$42,"&lt;="&amp;$B52,'02_職員マスタ'!$F$3:$F$42,"&gt;"&amp;$B52)))</f>
        <v/>
      </c>
      <c r="N52" s="20">
        <f>IF($A52="","",COUNTIF('05_受講明細'!$A$3:$A$2000,$A52))</f>
        <v/>
      </c>
      <c r="O52" s="29">
        <f>IF(OR($M52="",$M52=0),"",ROUND($N52/$M52,3))</f>
        <v/>
      </c>
      <c r="P52" s="27" t="n"/>
      <c r="Q52" s="8" t="n"/>
      <c r="R52" s="27" t="n"/>
      <c r="S52" s="27" t="n"/>
      <c r="T52" s="6" t="n"/>
      <c r="U52" s="6" t="n"/>
      <c r="V52" s="22">
        <f>IF($B52="","",DATE(YEAR($B52)+5,MONTH($B52),DAY($B52)))</f>
        <v/>
      </c>
    </row>
    <row r="53" ht="16" customHeight="1">
      <c r="A53" s="6" t="n"/>
      <c r="B53" s="8" t="n"/>
      <c r="C53" s="27" t="n"/>
      <c r="D53" s="27" t="n"/>
      <c r="E53" s="27" t="n"/>
      <c r="F53" s="28" t="n"/>
      <c r="G53" s="28" t="n"/>
      <c r="H53" s="20">
        <f>IF(OR($F53="",$G53=""),"",ROUND(($G53-$F53)*24*60,0))</f>
        <v/>
      </c>
      <c r="I53" s="6" t="n"/>
      <c r="J53" s="6" t="n"/>
      <c r="K53" s="6" t="n"/>
      <c r="L53" s="27" t="n"/>
      <c r="M53" s="20">
        <f>IF($B53="","",IF($D53="採用時・個別",$N53,COUNTIFS('02_職員マスタ'!$B$3:$B$42,"&lt;&gt;",'02_職員マスタ'!$E$3:$E$42,"&lt;="&amp;$B53,'02_職員マスタ'!$F$3:$F$42,"")+COUNTIFS('02_職員マスタ'!$B$3:$B$42,"&lt;&gt;",'02_職員マスタ'!$E$3:$E$42,"&lt;="&amp;$B53,'02_職員マスタ'!$F$3:$F$42,"&gt;"&amp;$B53)))</f>
        <v/>
      </c>
      <c r="N53" s="20">
        <f>IF($A53="","",COUNTIF('05_受講明細'!$A$3:$A$2000,$A53))</f>
        <v/>
      </c>
      <c r="O53" s="29">
        <f>IF(OR($M53="",$M53=0),"",ROUND($N53/$M53,3))</f>
        <v/>
      </c>
      <c r="P53" s="27" t="n"/>
      <c r="Q53" s="8" t="n"/>
      <c r="R53" s="27" t="n"/>
      <c r="S53" s="27" t="n"/>
      <c r="T53" s="6" t="n"/>
      <c r="U53" s="6" t="n"/>
      <c r="V53" s="22">
        <f>IF($B53="","",DATE(YEAR($B53)+5,MONTH($B53),DAY($B53)))</f>
        <v/>
      </c>
    </row>
    <row r="54" ht="16" customHeight="1">
      <c r="A54" s="6" t="n"/>
      <c r="B54" s="8" t="n"/>
      <c r="C54" s="27" t="n"/>
      <c r="D54" s="27" t="n"/>
      <c r="E54" s="27" t="n"/>
      <c r="F54" s="28" t="n"/>
      <c r="G54" s="28" t="n"/>
      <c r="H54" s="20">
        <f>IF(OR($F54="",$G54=""),"",ROUND(($G54-$F54)*24*60,0))</f>
        <v/>
      </c>
      <c r="I54" s="6" t="n"/>
      <c r="J54" s="6" t="n"/>
      <c r="K54" s="6" t="n"/>
      <c r="L54" s="27" t="n"/>
      <c r="M54" s="20">
        <f>IF($B54="","",IF($D54="採用時・個別",$N54,COUNTIFS('02_職員マスタ'!$B$3:$B$42,"&lt;&gt;",'02_職員マスタ'!$E$3:$E$42,"&lt;="&amp;$B54,'02_職員マスタ'!$F$3:$F$42,"")+COUNTIFS('02_職員マスタ'!$B$3:$B$42,"&lt;&gt;",'02_職員マスタ'!$E$3:$E$42,"&lt;="&amp;$B54,'02_職員マスタ'!$F$3:$F$42,"&gt;"&amp;$B54)))</f>
        <v/>
      </c>
      <c r="N54" s="20">
        <f>IF($A54="","",COUNTIF('05_受講明細'!$A$3:$A$2000,$A54))</f>
        <v/>
      </c>
      <c r="O54" s="29">
        <f>IF(OR($M54="",$M54=0),"",ROUND($N54/$M54,3))</f>
        <v/>
      </c>
      <c r="P54" s="27" t="n"/>
      <c r="Q54" s="8" t="n"/>
      <c r="R54" s="27" t="n"/>
      <c r="S54" s="27" t="n"/>
      <c r="T54" s="6" t="n"/>
      <c r="U54" s="6" t="n"/>
      <c r="V54" s="22">
        <f>IF($B54="","",DATE(YEAR($B54)+5,MONTH($B54),DAY($B54)))</f>
        <v/>
      </c>
    </row>
    <row r="55" ht="16" customHeight="1">
      <c r="A55" s="6" t="n"/>
      <c r="B55" s="8" t="n"/>
      <c r="C55" s="27" t="n"/>
      <c r="D55" s="27" t="n"/>
      <c r="E55" s="27" t="n"/>
      <c r="F55" s="28" t="n"/>
      <c r="G55" s="28" t="n"/>
      <c r="H55" s="20">
        <f>IF(OR($F55="",$G55=""),"",ROUND(($G55-$F55)*24*60,0))</f>
        <v/>
      </c>
      <c r="I55" s="6" t="n"/>
      <c r="J55" s="6" t="n"/>
      <c r="K55" s="6" t="n"/>
      <c r="L55" s="27" t="n"/>
      <c r="M55" s="20">
        <f>IF($B55="","",IF($D55="採用時・個別",$N55,COUNTIFS('02_職員マスタ'!$B$3:$B$42,"&lt;&gt;",'02_職員マスタ'!$E$3:$E$42,"&lt;="&amp;$B55,'02_職員マスタ'!$F$3:$F$42,"")+COUNTIFS('02_職員マスタ'!$B$3:$B$42,"&lt;&gt;",'02_職員マスタ'!$E$3:$E$42,"&lt;="&amp;$B55,'02_職員マスタ'!$F$3:$F$42,"&gt;"&amp;$B55)))</f>
        <v/>
      </c>
      <c r="N55" s="20">
        <f>IF($A55="","",COUNTIF('05_受講明細'!$A$3:$A$2000,$A55))</f>
        <v/>
      </c>
      <c r="O55" s="29">
        <f>IF(OR($M55="",$M55=0),"",ROUND($N55/$M55,3))</f>
        <v/>
      </c>
      <c r="P55" s="27" t="n"/>
      <c r="Q55" s="8" t="n"/>
      <c r="R55" s="27" t="n"/>
      <c r="S55" s="27" t="n"/>
      <c r="T55" s="6" t="n"/>
      <c r="U55" s="6" t="n"/>
      <c r="V55" s="22">
        <f>IF($B55="","",DATE(YEAR($B55)+5,MONTH($B55),DAY($B55)))</f>
        <v/>
      </c>
    </row>
    <row r="56" ht="16" customHeight="1">
      <c r="A56" s="6" t="n"/>
      <c r="B56" s="8" t="n"/>
      <c r="C56" s="27" t="n"/>
      <c r="D56" s="27" t="n"/>
      <c r="E56" s="27" t="n"/>
      <c r="F56" s="28" t="n"/>
      <c r="G56" s="28" t="n"/>
      <c r="H56" s="20">
        <f>IF(OR($F56="",$G56=""),"",ROUND(($G56-$F56)*24*60,0))</f>
        <v/>
      </c>
      <c r="I56" s="6" t="n"/>
      <c r="J56" s="6" t="n"/>
      <c r="K56" s="6" t="n"/>
      <c r="L56" s="27" t="n"/>
      <c r="M56" s="20">
        <f>IF($B56="","",IF($D56="採用時・個別",$N56,COUNTIFS('02_職員マスタ'!$B$3:$B$42,"&lt;&gt;",'02_職員マスタ'!$E$3:$E$42,"&lt;="&amp;$B56,'02_職員マスタ'!$F$3:$F$42,"")+COUNTIFS('02_職員マスタ'!$B$3:$B$42,"&lt;&gt;",'02_職員マスタ'!$E$3:$E$42,"&lt;="&amp;$B56,'02_職員マスタ'!$F$3:$F$42,"&gt;"&amp;$B56)))</f>
        <v/>
      </c>
      <c r="N56" s="20">
        <f>IF($A56="","",COUNTIF('05_受講明細'!$A$3:$A$2000,$A56))</f>
        <v/>
      </c>
      <c r="O56" s="29">
        <f>IF(OR($M56="",$M56=0),"",ROUND($N56/$M56,3))</f>
        <v/>
      </c>
      <c r="P56" s="27" t="n"/>
      <c r="Q56" s="8" t="n"/>
      <c r="R56" s="27" t="n"/>
      <c r="S56" s="27" t="n"/>
      <c r="T56" s="6" t="n"/>
      <c r="U56" s="6" t="n"/>
      <c r="V56" s="22">
        <f>IF($B56="","",DATE(YEAR($B56)+5,MONTH($B56),DAY($B56)))</f>
        <v/>
      </c>
    </row>
    <row r="57" ht="16" customHeight="1">
      <c r="A57" s="6" t="n"/>
      <c r="B57" s="8" t="n"/>
      <c r="C57" s="27" t="n"/>
      <c r="D57" s="27" t="n"/>
      <c r="E57" s="27" t="n"/>
      <c r="F57" s="28" t="n"/>
      <c r="G57" s="28" t="n"/>
      <c r="H57" s="20">
        <f>IF(OR($F57="",$G57=""),"",ROUND(($G57-$F57)*24*60,0))</f>
        <v/>
      </c>
      <c r="I57" s="6" t="n"/>
      <c r="J57" s="6" t="n"/>
      <c r="K57" s="6" t="n"/>
      <c r="L57" s="27" t="n"/>
      <c r="M57" s="20">
        <f>IF($B57="","",IF($D57="採用時・個別",$N57,COUNTIFS('02_職員マスタ'!$B$3:$B$42,"&lt;&gt;",'02_職員マスタ'!$E$3:$E$42,"&lt;="&amp;$B57,'02_職員マスタ'!$F$3:$F$42,"")+COUNTIFS('02_職員マスタ'!$B$3:$B$42,"&lt;&gt;",'02_職員マスタ'!$E$3:$E$42,"&lt;="&amp;$B57,'02_職員マスタ'!$F$3:$F$42,"&gt;"&amp;$B57)))</f>
        <v/>
      </c>
      <c r="N57" s="20">
        <f>IF($A57="","",COUNTIF('05_受講明細'!$A$3:$A$2000,$A57))</f>
        <v/>
      </c>
      <c r="O57" s="29">
        <f>IF(OR($M57="",$M57=0),"",ROUND($N57/$M57,3))</f>
        <v/>
      </c>
      <c r="P57" s="27" t="n"/>
      <c r="Q57" s="8" t="n"/>
      <c r="R57" s="27" t="n"/>
      <c r="S57" s="27" t="n"/>
      <c r="T57" s="6" t="n"/>
      <c r="U57" s="6" t="n"/>
      <c r="V57" s="22">
        <f>IF($B57="","",DATE(YEAR($B57)+5,MONTH($B57),DAY($B57)))</f>
        <v/>
      </c>
    </row>
    <row r="58" ht="16" customHeight="1">
      <c r="A58" s="6" t="n"/>
      <c r="B58" s="8" t="n"/>
      <c r="C58" s="27" t="n"/>
      <c r="D58" s="27" t="n"/>
      <c r="E58" s="27" t="n"/>
      <c r="F58" s="28" t="n"/>
      <c r="G58" s="28" t="n"/>
      <c r="H58" s="20">
        <f>IF(OR($F58="",$G58=""),"",ROUND(($G58-$F58)*24*60,0))</f>
        <v/>
      </c>
      <c r="I58" s="6" t="n"/>
      <c r="J58" s="6" t="n"/>
      <c r="K58" s="6" t="n"/>
      <c r="L58" s="27" t="n"/>
      <c r="M58" s="20">
        <f>IF($B58="","",IF($D58="採用時・個別",$N58,COUNTIFS('02_職員マスタ'!$B$3:$B$42,"&lt;&gt;",'02_職員マスタ'!$E$3:$E$42,"&lt;="&amp;$B58,'02_職員マスタ'!$F$3:$F$42,"")+COUNTIFS('02_職員マスタ'!$B$3:$B$42,"&lt;&gt;",'02_職員マスタ'!$E$3:$E$42,"&lt;="&amp;$B58,'02_職員マスタ'!$F$3:$F$42,"&gt;"&amp;$B58)))</f>
        <v/>
      </c>
      <c r="N58" s="20">
        <f>IF($A58="","",COUNTIF('05_受講明細'!$A$3:$A$2000,$A58))</f>
        <v/>
      </c>
      <c r="O58" s="29">
        <f>IF(OR($M58="",$M58=0),"",ROUND($N58/$M58,3))</f>
        <v/>
      </c>
      <c r="P58" s="27" t="n"/>
      <c r="Q58" s="8" t="n"/>
      <c r="R58" s="27" t="n"/>
      <c r="S58" s="27" t="n"/>
      <c r="T58" s="6" t="n"/>
      <c r="U58" s="6" t="n"/>
      <c r="V58" s="22">
        <f>IF($B58="","",DATE(YEAR($B58)+5,MONTH($B58),DAY($B58)))</f>
        <v/>
      </c>
    </row>
    <row r="59" ht="16" customHeight="1">
      <c r="A59" s="6" t="n"/>
      <c r="B59" s="8" t="n"/>
      <c r="C59" s="27" t="n"/>
      <c r="D59" s="27" t="n"/>
      <c r="E59" s="27" t="n"/>
      <c r="F59" s="28" t="n"/>
      <c r="G59" s="28" t="n"/>
      <c r="H59" s="20">
        <f>IF(OR($F59="",$G59=""),"",ROUND(($G59-$F59)*24*60,0))</f>
        <v/>
      </c>
      <c r="I59" s="6" t="n"/>
      <c r="J59" s="6" t="n"/>
      <c r="K59" s="6" t="n"/>
      <c r="L59" s="27" t="n"/>
      <c r="M59" s="20">
        <f>IF($B59="","",IF($D59="採用時・個別",$N59,COUNTIFS('02_職員マスタ'!$B$3:$B$42,"&lt;&gt;",'02_職員マスタ'!$E$3:$E$42,"&lt;="&amp;$B59,'02_職員マスタ'!$F$3:$F$42,"")+COUNTIFS('02_職員マスタ'!$B$3:$B$42,"&lt;&gt;",'02_職員マスタ'!$E$3:$E$42,"&lt;="&amp;$B59,'02_職員マスタ'!$F$3:$F$42,"&gt;"&amp;$B59)))</f>
        <v/>
      </c>
      <c r="N59" s="20">
        <f>IF($A59="","",COUNTIF('05_受講明細'!$A$3:$A$2000,$A59))</f>
        <v/>
      </c>
      <c r="O59" s="29">
        <f>IF(OR($M59="",$M59=0),"",ROUND($N59/$M59,3))</f>
        <v/>
      </c>
      <c r="P59" s="27" t="n"/>
      <c r="Q59" s="8" t="n"/>
      <c r="R59" s="27" t="n"/>
      <c r="S59" s="27" t="n"/>
      <c r="T59" s="6" t="n"/>
      <c r="U59" s="6" t="n"/>
      <c r="V59" s="22">
        <f>IF($B59="","",DATE(YEAR($B59)+5,MONTH($B59),DAY($B59)))</f>
        <v/>
      </c>
    </row>
    <row r="60" ht="16" customHeight="1">
      <c r="A60" s="6" t="n"/>
      <c r="B60" s="8" t="n"/>
      <c r="C60" s="27" t="n"/>
      <c r="D60" s="27" t="n"/>
      <c r="E60" s="27" t="n"/>
      <c r="F60" s="28" t="n"/>
      <c r="G60" s="28" t="n"/>
      <c r="H60" s="20">
        <f>IF(OR($F60="",$G60=""),"",ROUND(($G60-$F60)*24*60,0))</f>
        <v/>
      </c>
      <c r="I60" s="6" t="n"/>
      <c r="J60" s="6" t="n"/>
      <c r="K60" s="6" t="n"/>
      <c r="L60" s="27" t="n"/>
      <c r="M60" s="20">
        <f>IF($B60="","",IF($D60="採用時・個別",$N60,COUNTIFS('02_職員マスタ'!$B$3:$B$42,"&lt;&gt;",'02_職員マスタ'!$E$3:$E$42,"&lt;="&amp;$B60,'02_職員マスタ'!$F$3:$F$42,"")+COUNTIFS('02_職員マスタ'!$B$3:$B$42,"&lt;&gt;",'02_職員マスタ'!$E$3:$E$42,"&lt;="&amp;$B60,'02_職員マスタ'!$F$3:$F$42,"&gt;"&amp;$B60)))</f>
        <v/>
      </c>
      <c r="N60" s="20">
        <f>IF($A60="","",COUNTIF('05_受講明細'!$A$3:$A$2000,$A60))</f>
        <v/>
      </c>
      <c r="O60" s="29">
        <f>IF(OR($M60="",$M60=0),"",ROUND($N60/$M60,3))</f>
        <v/>
      </c>
      <c r="P60" s="27" t="n"/>
      <c r="Q60" s="8" t="n"/>
      <c r="R60" s="27" t="n"/>
      <c r="S60" s="27" t="n"/>
      <c r="T60" s="6" t="n"/>
      <c r="U60" s="6" t="n"/>
      <c r="V60" s="22">
        <f>IF($B60="","",DATE(YEAR($B60)+5,MONTH($B60),DAY($B60)))</f>
        <v/>
      </c>
    </row>
    <row r="61" ht="16" customHeight="1">
      <c r="A61" s="6" t="n"/>
      <c r="B61" s="8" t="n"/>
      <c r="C61" s="27" t="n"/>
      <c r="D61" s="27" t="n"/>
      <c r="E61" s="27" t="n"/>
      <c r="F61" s="28" t="n"/>
      <c r="G61" s="28" t="n"/>
      <c r="H61" s="20">
        <f>IF(OR($F61="",$G61=""),"",ROUND(($G61-$F61)*24*60,0))</f>
        <v/>
      </c>
      <c r="I61" s="6" t="n"/>
      <c r="J61" s="6" t="n"/>
      <c r="K61" s="6" t="n"/>
      <c r="L61" s="27" t="n"/>
      <c r="M61" s="20">
        <f>IF($B61="","",IF($D61="採用時・個別",$N61,COUNTIFS('02_職員マスタ'!$B$3:$B$42,"&lt;&gt;",'02_職員マスタ'!$E$3:$E$42,"&lt;="&amp;$B61,'02_職員マスタ'!$F$3:$F$42,"")+COUNTIFS('02_職員マスタ'!$B$3:$B$42,"&lt;&gt;",'02_職員マスタ'!$E$3:$E$42,"&lt;="&amp;$B61,'02_職員マスタ'!$F$3:$F$42,"&gt;"&amp;$B61)))</f>
        <v/>
      </c>
      <c r="N61" s="20">
        <f>IF($A61="","",COUNTIF('05_受講明細'!$A$3:$A$2000,$A61))</f>
        <v/>
      </c>
      <c r="O61" s="29">
        <f>IF(OR($M61="",$M61=0),"",ROUND($N61/$M61,3))</f>
        <v/>
      </c>
      <c r="P61" s="27" t="n"/>
      <c r="Q61" s="8" t="n"/>
      <c r="R61" s="27" t="n"/>
      <c r="S61" s="27" t="n"/>
      <c r="T61" s="6" t="n"/>
      <c r="U61" s="6" t="n"/>
      <c r="V61" s="22">
        <f>IF($B61="","",DATE(YEAR($B61)+5,MONTH($B61),DAY($B61)))</f>
        <v/>
      </c>
    </row>
    <row r="62" ht="16" customHeight="1">
      <c r="A62" s="6" t="n"/>
      <c r="B62" s="8" t="n"/>
      <c r="C62" s="27" t="n"/>
      <c r="D62" s="27" t="n"/>
      <c r="E62" s="27" t="n"/>
      <c r="F62" s="28" t="n"/>
      <c r="G62" s="28" t="n"/>
      <c r="H62" s="20">
        <f>IF(OR($F62="",$G62=""),"",ROUND(($G62-$F62)*24*60,0))</f>
        <v/>
      </c>
      <c r="I62" s="6" t="n"/>
      <c r="J62" s="6" t="n"/>
      <c r="K62" s="6" t="n"/>
      <c r="L62" s="27" t="n"/>
      <c r="M62" s="20">
        <f>IF($B62="","",IF($D62="採用時・個別",$N62,COUNTIFS('02_職員マスタ'!$B$3:$B$42,"&lt;&gt;",'02_職員マスタ'!$E$3:$E$42,"&lt;="&amp;$B62,'02_職員マスタ'!$F$3:$F$42,"")+COUNTIFS('02_職員マスタ'!$B$3:$B$42,"&lt;&gt;",'02_職員マスタ'!$E$3:$E$42,"&lt;="&amp;$B62,'02_職員マスタ'!$F$3:$F$42,"&gt;"&amp;$B62)))</f>
        <v/>
      </c>
      <c r="N62" s="20">
        <f>IF($A62="","",COUNTIF('05_受講明細'!$A$3:$A$2000,$A62))</f>
        <v/>
      </c>
      <c r="O62" s="29">
        <f>IF(OR($M62="",$M62=0),"",ROUND($N62/$M62,3))</f>
        <v/>
      </c>
      <c r="P62" s="27" t="n"/>
      <c r="Q62" s="8" t="n"/>
      <c r="R62" s="27" t="n"/>
      <c r="S62" s="27" t="n"/>
      <c r="T62" s="6" t="n"/>
      <c r="U62" s="6" t="n"/>
      <c r="V62" s="22">
        <f>IF($B62="","",DATE(YEAR($B62)+5,MONTH($B62),DAY($B62)))</f>
        <v/>
      </c>
    </row>
    <row r="64">
      <c r="A64" s="5" t="inlineStr">
        <is>
          <t>注記</t>
        </is>
      </c>
    </row>
    <row r="65">
      <c r="A65" s="7" t="inlineStr">
        <is>
          <t>・C列は03_年間研修計画表のテーマ名リストから選ぶ。手入力で表記がずれると03の実施回数に集計されない。</t>
        </is>
      </c>
    </row>
    <row r="66">
      <c r="A66" s="7" t="inlineStr">
        <is>
          <t>・M列（対象者数）は実施日時点で在籍している職員数を02_職員マスタから自動算出する。ただしD列の研修区分が「採用時・個別」の行は、対象者＝受講者本人なので出席者数と同数になる。</t>
        </is>
      </c>
    </row>
    <row r="67">
      <c r="A67" s="7" t="inlineStr">
        <is>
          <t>・P列（欠席者）は手入力。誰が受けていないかは06_個人別受講状況マトリクスの●で機械的に分かるので、そこから転記する。対象者数と出席者数に差があるのに空欄だと赤くなる。</t>
        </is>
      </c>
    </row>
    <row r="68">
      <c r="A68" s="7" t="inlineStr">
        <is>
          <t>・使用した資料（レジュメ・スライド）は必ずPDF等で保存し、K列にファイル名を書く。実地指導では資料の現物を求められる。</t>
        </is>
      </c>
    </row>
    <row r="69">
      <c r="A69" s="7" t="inlineStr">
        <is>
          <t>・保存期限は実施日＋5年（指定通所基準第54条第2項の記録保存年限に合わせた運用）。</t>
        </is>
      </c>
    </row>
    <row r="70">
      <c r="A70" s="7" t="inlineStr">
        <is>
          <t>・印刷して1研修1枚で綴じたい場合は、この行をコピーして所定の様式に貼るか、行を選んで印刷範囲に設定する。</t>
        </is>
      </c>
    </row>
    <row r="71">
      <c r="A71" s="7" t="inlineStr">
        <is>
          <t>・D列（研修区分）：全職員向けの年次研修は空欄または「全体（年次）」。新規採用者だけに行う採用時研修は「採用時・個別」を選ぶ。「採用時・個別」の行は、03_年間研修計画表の年間実施回数・直近実施日と、08_減算リスク判定の年1回以上判定から除外される（採用時研修は年次研修の代替にならないため）。</t>
        </is>
      </c>
    </row>
  </sheetData>
  <mergeCells count="7">
    <mergeCell ref="A68:V68"/>
    <mergeCell ref="A66:V66"/>
    <mergeCell ref="A71:V71"/>
    <mergeCell ref="A70:V70"/>
    <mergeCell ref="A67:V67"/>
    <mergeCell ref="A69:V69"/>
    <mergeCell ref="A65:V65"/>
  </mergeCells>
  <conditionalFormatting sqref="A3:V62">
    <cfRule type="expression" priority="1" dxfId="1">
      <formula>AND($O3&lt;&gt;"",$O3&lt;1,$Q3="")</formula>
    </cfRule>
  </conditionalFormatting>
  <conditionalFormatting sqref="O3:O62">
    <cfRule type="expression" priority="2" dxfId="3">
      <formula>$O3=1</formula>
    </cfRule>
  </conditionalFormatting>
  <conditionalFormatting sqref="P3:P62">
    <cfRule type="expression" priority="3" dxfId="2">
      <formula>AND($M3&lt;&gt;"",$N3&lt;&gt;"",$M3-$N3&gt;0,$P3="")</formula>
    </cfRule>
  </conditionalFormatting>
  <dataValidations count="3">
    <dataValidation sqref="C3:C62" showDropDown="0" showInputMessage="0" showErrorMessage="0" allowBlank="1" type="list">
      <formula1>='03_年間研修計画表'!$C$4:$C$16</formula1>
    </dataValidation>
    <dataValidation sqref="D3:D62" showDropDown="0" showInputMessage="0" showErrorMessage="0" allowBlank="1" type="list">
      <formula1>"全体（年次）,採用時・個別"</formula1>
    </dataValidation>
    <dataValidation sqref="I3:I62" showDropDown="0" showInputMessage="0" showErrorMessage="0" allowBlank="1" type="list">
      <formula1>"集合,オンライン同時,録画視聴,外部研修受講,法人合同"</formula1>
    </dataValidation>
  </dataValidations>
  <pageMargins left="0.3" right="0.3" top="0.4" bottom="0.4" header="0.5" footer="0.5"/>
  <pageSetup orientation="landscape" paperSize="9" fitToHeight="0" fitToWidth="1"/>
  <headerFooter>
    <oddHeader/>
    <oddFooter>&amp;L&amp;8 法定研修 年間計画表+受講記録簿（令和8年度版） / 最終確認日 2026年8月14日&amp;R&amp;P / &amp;N</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H302"/>
  <sheetViews>
    <sheetView workbookViewId="0">
      <pane ySplit="2" topLeftCell="A3" activePane="bottomLeft" state="frozen"/>
      <selection pane="bottomLeft" activeCell="A1" sqref="A1"/>
    </sheetView>
  </sheetViews>
  <sheetFormatPr baseColWidth="8" defaultRowHeight="15"/>
  <cols>
    <col width="8" customWidth="1" min="1" max="1"/>
    <col width="12" customWidth="1" min="2" max="2"/>
    <col width="14" customWidth="1" min="3" max="3"/>
    <col width="22" customWidth="1" min="4" max="4"/>
    <col width="14" customWidth="1" min="5" max="5"/>
    <col width="14" customWidth="1" min="6" max="6"/>
    <col width="26" customWidth="1" min="7" max="7"/>
    <col width="12" customWidth="1" min="8" max="8"/>
  </cols>
  <sheetData>
    <row r="1" ht="22" customHeight="1">
      <c r="A1" s="1" t="inlineStr">
        <is>
          <t>05_受講明細（入力シート）</t>
        </is>
      </c>
    </row>
    <row r="2" ht="30" customHeight="1">
      <c r="A2" s="19" t="inlineStr">
        <is>
          <t>記録No</t>
        </is>
      </c>
      <c r="B2" s="19" t="inlineStr">
        <is>
          <t>実施日（自動）</t>
        </is>
      </c>
      <c r="C2" s="19" t="inlineStr">
        <is>
          <t>職員氏名</t>
        </is>
      </c>
      <c r="D2" s="19" t="inlineStr">
        <is>
          <t>研修テーマ（自動）</t>
        </is>
      </c>
      <c r="E2" s="19" t="inlineStr">
        <is>
          <t>受講方法</t>
        </is>
      </c>
      <c r="F2" s="19" t="inlineStr">
        <is>
          <t>理解度確認</t>
        </is>
      </c>
      <c r="G2" s="19" t="inlineStr">
        <is>
          <t>備考</t>
        </is>
      </c>
      <c r="H2" s="19" t="inlineStr">
        <is>
          <t>重複チェック</t>
        </is>
      </c>
    </row>
    <row r="3" ht="15" customHeight="1">
      <c r="A3" s="6" t="n"/>
      <c r="B3" s="22">
        <f>IFERROR(IF($A3="","",VLOOKUP($A3,'04_研修実施記録簿'!$A$3:$C$500,2,FALSE)),"")</f>
        <v/>
      </c>
      <c r="C3" s="6" t="n"/>
      <c r="D3" s="20">
        <f>IFERROR(IF($A3="","",VLOOKUP($A3,'04_研修実施記録簿'!$A$3:$C$500,3,FALSE)),"")</f>
        <v/>
      </c>
      <c r="E3" s="6" t="n"/>
      <c r="F3" s="6" t="n"/>
      <c r="G3" s="27" t="n"/>
      <c r="H3" s="20">
        <f>IF($A3="","",IF(COUNTIFS($A$3:$A$2000,$A3,$C$3:$C$2000,$C3)&gt;1,"重複",""))</f>
        <v/>
      </c>
    </row>
    <row r="4" ht="15" customHeight="1">
      <c r="A4" s="6" t="n"/>
      <c r="B4" s="22">
        <f>IFERROR(IF($A4="","",VLOOKUP($A4,'04_研修実施記録簿'!$A$3:$C$500,2,FALSE)),"")</f>
        <v/>
      </c>
      <c r="C4" s="6" t="n"/>
      <c r="D4" s="20">
        <f>IFERROR(IF($A4="","",VLOOKUP($A4,'04_研修実施記録簿'!$A$3:$C$500,3,FALSE)),"")</f>
        <v/>
      </c>
      <c r="E4" s="6" t="n"/>
      <c r="F4" s="6" t="n"/>
      <c r="G4" s="27" t="n"/>
      <c r="H4" s="20">
        <f>IF($A4="","",IF(COUNTIFS($A$3:$A$2000,$A4,$C$3:$C$2000,$C4)&gt;1,"重複",""))</f>
        <v/>
      </c>
    </row>
    <row r="5" ht="15" customHeight="1">
      <c r="A5" s="6" t="n"/>
      <c r="B5" s="22">
        <f>IFERROR(IF($A5="","",VLOOKUP($A5,'04_研修実施記録簿'!$A$3:$C$500,2,FALSE)),"")</f>
        <v/>
      </c>
      <c r="C5" s="6" t="n"/>
      <c r="D5" s="20">
        <f>IFERROR(IF($A5="","",VLOOKUP($A5,'04_研修実施記録簿'!$A$3:$C$500,3,FALSE)),"")</f>
        <v/>
      </c>
      <c r="E5" s="6" t="n"/>
      <c r="F5" s="6" t="n"/>
      <c r="G5" s="27" t="n"/>
      <c r="H5" s="20">
        <f>IF($A5="","",IF(COUNTIFS($A$3:$A$2000,$A5,$C$3:$C$2000,$C5)&gt;1,"重複",""))</f>
        <v/>
      </c>
    </row>
    <row r="6" ht="15" customHeight="1">
      <c r="A6" s="6" t="n"/>
      <c r="B6" s="22">
        <f>IFERROR(IF($A6="","",VLOOKUP($A6,'04_研修実施記録簿'!$A$3:$C$500,2,FALSE)),"")</f>
        <v/>
      </c>
      <c r="C6" s="6" t="n"/>
      <c r="D6" s="20">
        <f>IFERROR(IF($A6="","",VLOOKUP($A6,'04_研修実施記録簿'!$A$3:$C$500,3,FALSE)),"")</f>
        <v/>
      </c>
      <c r="E6" s="6" t="n"/>
      <c r="F6" s="6" t="n"/>
      <c r="G6" s="27" t="n"/>
      <c r="H6" s="20">
        <f>IF($A6="","",IF(COUNTIFS($A$3:$A$2000,$A6,$C$3:$C$2000,$C6)&gt;1,"重複",""))</f>
        <v/>
      </c>
    </row>
    <row r="7" ht="15" customHeight="1">
      <c r="A7" s="6" t="n"/>
      <c r="B7" s="22">
        <f>IFERROR(IF($A7="","",VLOOKUP($A7,'04_研修実施記録簿'!$A$3:$C$500,2,FALSE)),"")</f>
        <v/>
      </c>
      <c r="C7" s="6" t="n"/>
      <c r="D7" s="20">
        <f>IFERROR(IF($A7="","",VLOOKUP($A7,'04_研修実施記録簿'!$A$3:$C$500,3,FALSE)),"")</f>
        <v/>
      </c>
      <c r="E7" s="6" t="n"/>
      <c r="F7" s="6" t="n"/>
      <c r="G7" s="27" t="n"/>
      <c r="H7" s="20">
        <f>IF($A7="","",IF(COUNTIFS($A$3:$A$2000,$A7,$C$3:$C$2000,$C7)&gt;1,"重複",""))</f>
        <v/>
      </c>
    </row>
    <row r="8" ht="15" customHeight="1">
      <c r="A8" s="6" t="n"/>
      <c r="B8" s="22">
        <f>IFERROR(IF($A8="","",VLOOKUP($A8,'04_研修実施記録簿'!$A$3:$C$500,2,FALSE)),"")</f>
        <v/>
      </c>
      <c r="C8" s="6" t="n"/>
      <c r="D8" s="20">
        <f>IFERROR(IF($A8="","",VLOOKUP($A8,'04_研修実施記録簿'!$A$3:$C$500,3,FALSE)),"")</f>
        <v/>
      </c>
      <c r="E8" s="6" t="n"/>
      <c r="F8" s="6" t="n"/>
      <c r="G8" s="27" t="n"/>
      <c r="H8" s="20">
        <f>IF($A8="","",IF(COUNTIFS($A$3:$A$2000,$A8,$C$3:$C$2000,$C8)&gt;1,"重複",""))</f>
        <v/>
      </c>
    </row>
    <row r="9" ht="15" customHeight="1">
      <c r="A9" s="6" t="n"/>
      <c r="B9" s="22">
        <f>IFERROR(IF($A9="","",VLOOKUP($A9,'04_研修実施記録簿'!$A$3:$C$500,2,FALSE)),"")</f>
        <v/>
      </c>
      <c r="C9" s="6" t="n"/>
      <c r="D9" s="20">
        <f>IFERROR(IF($A9="","",VLOOKUP($A9,'04_研修実施記録簿'!$A$3:$C$500,3,FALSE)),"")</f>
        <v/>
      </c>
      <c r="E9" s="6" t="n"/>
      <c r="F9" s="6" t="n"/>
      <c r="G9" s="27" t="n"/>
      <c r="H9" s="20">
        <f>IF($A9="","",IF(COUNTIFS($A$3:$A$2000,$A9,$C$3:$C$2000,$C9)&gt;1,"重複",""))</f>
        <v/>
      </c>
    </row>
    <row r="10" ht="15" customHeight="1">
      <c r="A10" s="6" t="n"/>
      <c r="B10" s="22">
        <f>IFERROR(IF($A10="","",VLOOKUP($A10,'04_研修実施記録簿'!$A$3:$C$500,2,FALSE)),"")</f>
        <v/>
      </c>
      <c r="C10" s="6" t="n"/>
      <c r="D10" s="20">
        <f>IFERROR(IF($A10="","",VLOOKUP($A10,'04_研修実施記録簿'!$A$3:$C$500,3,FALSE)),"")</f>
        <v/>
      </c>
      <c r="E10" s="6" t="n"/>
      <c r="F10" s="6" t="n"/>
      <c r="G10" s="27" t="n"/>
      <c r="H10" s="20">
        <f>IF($A10="","",IF(COUNTIFS($A$3:$A$2000,$A10,$C$3:$C$2000,$C10)&gt;1,"重複",""))</f>
        <v/>
      </c>
    </row>
    <row r="11" ht="15" customHeight="1">
      <c r="A11" s="6" t="n"/>
      <c r="B11" s="22">
        <f>IFERROR(IF($A11="","",VLOOKUP($A11,'04_研修実施記録簿'!$A$3:$C$500,2,FALSE)),"")</f>
        <v/>
      </c>
      <c r="C11" s="6" t="n"/>
      <c r="D11" s="20">
        <f>IFERROR(IF($A11="","",VLOOKUP($A11,'04_研修実施記録簿'!$A$3:$C$500,3,FALSE)),"")</f>
        <v/>
      </c>
      <c r="E11" s="6" t="n"/>
      <c r="F11" s="6" t="n"/>
      <c r="G11" s="27" t="n"/>
      <c r="H11" s="20">
        <f>IF($A11="","",IF(COUNTIFS($A$3:$A$2000,$A11,$C$3:$C$2000,$C11)&gt;1,"重複",""))</f>
        <v/>
      </c>
    </row>
    <row r="12" ht="15" customHeight="1">
      <c r="A12" s="6" t="n"/>
      <c r="B12" s="22">
        <f>IFERROR(IF($A12="","",VLOOKUP($A12,'04_研修実施記録簿'!$A$3:$C$500,2,FALSE)),"")</f>
        <v/>
      </c>
      <c r="C12" s="6" t="n"/>
      <c r="D12" s="20">
        <f>IFERROR(IF($A12="","",VLOOKUP($A12,'04_研修実施記録簿'!$A$3:$C$500,3,FALSE)),"")</f>
        <v/>
      </c>
      <c r="E12" s="6" t="n"/>
      <c r="F12" s="6" t="n"/>
      <c r="G12" s="27" t="n"/>
      <c r="H12" s="20">
        <f>IF($A12="","",IF(COUNTIFS($A$3:$A$2000,$A12,$C$3:$C$2000,$C12)&gt;1,"重複",""))</f>
        <v/>
      </c>
    </row>
    <row r="13" ht="15" customHeight="1">
      <c r="A13" s="6" t="n"/>
      <c r="B13" s="22">
        <f>IFERROR(IF($A13="","",VLOOKUP($A13,'04_研修実施記録簿'!$A$3:$C$500,2,FALSE)),"")</f>
        <v/>
      </c>
      <c r="C13" s="6" t="n"/>
      <c r="D13" s="20">
        <f>IFERROR(IF($A13="","",VLOOKUP($A13,'04_研修実施記録簿'!$A$3:$C$500,3,FALSE)),"")</f>
        <v/>
      </c>
      <c r="E13" s="6" t="n"/>
      <c r="F13" s="6" t="n"/>
      <c r="G13" s="27" t="n"/>
      <c r="H13" s="20">
        <f>IF($A13="","",IF(COUNTIFS($A$3:$A$2000,$A13,$C$3:$C$2000,$C13)&gt;1,"重複",""))</f>
        <v/>
      </c>
    </row>
    <row r="14" ht="15" customHeight="1">
      <c r="A14" s="6" t="n"/>
      <c r="B14" s="22">
        <f>IFERROR(IF($A14="","",VLOOKUP($A14,'04_研修実施記録簿'!$A$3:$C$500,2,FALSE)),"")</f>
        <v/>
      </c>
      <c r="C14" s="6" t="n"/>
      <c r="D14" s="20">
        <f>IFERROR(IF($A14="","",VLOOKUP($A14,'04_研修実施記録簿'!$A$3:$C$500,3,FALSE)),"")</f>
        <v/>
      </c>
      <c r="E14" s="6" t="n"/>
      <c r="F14" s="6" t="n"/>
      <c r="G14" s="27" t="n"/>
      <c r="H14" s="20">
        <f>IF($A14="","",IF(COUNTIFS($A$3:$A$2000,$A14,$C$3:$C$2000,$C14)&gt;1,"重複",""))</f>
        <v/>
      </c>
    </row>
    <row r="15" ht="15" customHeight="1">
      <c r="A15" s="6" t="n"/>
      <c r="B15" s="22">
        <f>IFERROR(IF($A15="","",VLOOKUP($A15,'04_研修実施記録簿'!$A$3:$C$500,2,FALSE)),"")</f>
        <v/>
      </c>
      <c r="C15" s="6" t="n"/>
      <c r="D15" s="20">
        <f>IFERROR(IF($A15="","",VLOOKUP($A15,'04_研修実施記録簿'!$A$3:$C$500,3,FALSE)),"")</f>
        <v/>
      </c>
      <c r="E15" s="6" t="n"/>
      <c r="F15" s="6" t="n"/>
      <c r="G15" s="27" t="n"/>
      <c r="H15" s="20">
        <f>IF($A15="","",IF(COUNTIFS($A$3:$A$2000,$A15,$C$3:$C$2000,$C15)&gt;1,"重複",""))</f>
        <v/>
      </c>
    </row>
    <row r="16" ht="15" customHeight="1">
      <c r="A16" s="6" t="n"/>
      <c r="B16" s="22">
        <f>IFERROR(IF($A16="","",VLOOKUP($A16,'04_研修実施記録簿'!$A$3:$C$500,2,FALSE)),"")</f>
        <v/>
      </c>
      <c r="C16" s="6" t="n"/>
      <c r="D16" s="20">
        <f>IFERROR(IF($A16="","",VLOOKUP($A16,'04_研修実施記録簿'!$A$3:$C$500,3,FALSE)),"")</f>
        <v/>
      </c>
      <c r="E16" s="6" t="n"/>
      <c r="F16" s="6" t="n"/>
      <c r="G16" s="27" t="n"/>
      <c r="H16" s="20">
        <f>IF($A16="","",IF(COUNTIFS($A$3:$A$2000,$A16,$C$3:$C$2000,$C16)&gt;1,"重複",""))</f>
        <v/>
      </c>
    </row>
    <row r="17" ht="15" customHeight="1">
      <c r="A17" s="6" t="n"/>
      <c r="B17" s="22">
        <f>IFERROR(IF($A17="","",VLOOKUP($A17,'04_研修実施記録簿'!$A$3:$C$500,2,FALSE)),"")</f>
        <v/>
      </c>
      <c r="C17" s="6" t="n"/>
      <c r="D17" s="20">
        <f>IFERROR(IF($A17="","",VLOOKUP($A17,'04_研修実施記録簿'!$A$3:$C$500,3,FALSE)),"")</f>
        <v/>
      </c>
      <c r="E17" s="6" t="n"/>
      <c r="F17" s="6" t="n"/>
      <c r="G17" s="27" t="n"/>
      <c r="H17" s="20">
        <f>IF($A17="","",IF(COUNTIFS($A$3:$A$2000,$A17,$C$3:$C$2000,$C17)&gt;1,"重複",""))</f>
        <v/>
      </c>
    </row>
    <row r="18" ht="15" customHeight="1">
      <c r="A18" s="6" t="n"/>
      <c r="B18" s="22">
        <f>IFERROR(IF($A18="","",VLOOKUP($A18,'04_研修実施記録簿'!$A$3:$C$500,2,FALSE)),"")</f>
        <v/>
      </c>
      <c r="C18" s="6" t="n"/>
      <c r="D18" s="20">
        <f>IFERROR(IF($A18="","",VLOOKUP($A18,'04_研修実施記録簿'!$A$3:$C$500,3,FALSE)),"")</f>
        <v/>
      </c>
      <c r="E18" s="6" t="n"/>
      <c r="F18" s="6" t="n"/>
      <c r="G18" s="27" t="n"/>
      <c r="H18" s="20">
        <f>IF($A18="","",IF(COUNTIFS($A$3:$A$2000,$A18,$C$3:$C$2000,$C18)&gt;1,"重複",""))</f>
        <v/>
      </c>
    </row>
    <row r="19" ht="15" customHeight="1">
      <c r="A19" s="6" t="n"/>
      <c r="B19" s="22">
        <f>IFERROR(IF($A19="","",VLOOKUP($A19,'04_研修実施記録簿'!$A$3:$C$500,2,FALSE)),"")</f>
        <v/>
      </c>
      <c r="C19" s="6" t="n"/>
      <c r="D19" s="20">
        <f>IFERROR(IF($A19="","",VLOOKUP($A19,'04_研修実施記録簿'!$A$3:$C$500,3,FALSE)),"")</f>
        <v/>
      </c>
      <c r="E19" s="6" t="n"/>
      <c r="F19" s="6" t="n"/>
      <c r="G19" s="27" t="n"/>
      <c r="H19" s="20">
        <f>IF($A19="","",IF(COUNTIFS($A$3:$A$2000,$A19,$C$3:$C$2000,$C19)&gt;1,"重複",""))</f>
        <v/>
      </c>
    </row>
    <row r="20" ht="15" customHeight="1">
      <c r="A20" s="6" t="n"/>
      <c r="B20" s="22">
        <f>IFERROR(IF($A20="","",VLOOKUP($A20,'04_研修実施記録簿'!$A$3:$C$500,2,FALSE)),"")</f>
        <v/>
      </c>
      <c r="C20" s="6" t="n"/>
      <c r="D20" s="20">
        <f>IFERROR(IF($A20="","",VLOOKUP($A20,'04_研修実施記録簿'!$A$3:$C$500,3,FALSE)),"")</f>
        <v/>
      </c>
      <c r="E20" s="6" t="n"/>
      <c r="F20" s="6" t="n"/>
      <c r="G20" s="27" t="n"/>
      <c r="H20" s="20">
        <f>IF($A20="","",IF(COUNTIFS($A$3:$A$2000,$A20,$C$3:$C$2000,$C20)&gt;1,"重複",""))</f>
        <v/>
      </c>
    </row>
    <row r="21" ht="15" customHeight="1">
      <c r="A21" s="6" t="n"/>
      <c r="B21" s="22">
        <f>IFERROR(IF($A21="","",VLOOKUP($A21,'04_研修実施記録簿'!$A$3:$C$500,2,FALSE)),"")</f>
        <v/>
      </c>
      <c r="C21" s="6" t="n"/>
      <c r="D21" s="20">
        <f>IFERROR(IF($A21="","",VLOOKUP($A21,'04_研修実施記録簿'!$A$3:$C$500,3,FALSE)),"")</f>
        <v/>
      </c>
      <c r="E21" s="6" t="n"/>
      <c r="F21" s="6" t="n"/>
      <c r="G21" s="27" t="n"/>
      <c r="H21" s="20">
        <f>IF($A21="","",IF(COUNTIFS($A$3:$A$2000,$A21,$C$3:$C$2000,$C21)&gt;1,"重複",""))</f>
        <v/>
      </c>
    </row>
    <row r="22" ht="15" customHeight="1">
      <c r="A22" s="6" t="n"/>
      <c r="B22" s="22">
        <f>IFERROR(IF($A22="","",VLOOKUP($A22,'04_研修実施記録簿'!$A$3:$C$500,2,FALSE)),"")</f>
        <v/>
      </c>
      <c r="C22" s="6" t="n"/>
      <c r="D22" s="20">
        <f>IFERROR(IF($A22="","",VLOOKUP($A22,'04_研修実施記録簿'!$A$3:$C$500,3,FALSE)),"")</f>
        <v/>
      </c>
      <c r="E22" s="6" t="n"/>
      <c r="F22" s="6" t="n"/>
      <c r="G22" s="27" t="n"/>
      <c r="H22" s="20">
        <f>IF($A22="","",IF(COUNTIFS($A$3:$A$2000,$A22,$C$3:$C$2000,$C22)&gt;1,"重複",""))</f>
        <v/>
      </c>
    </row>
    <row r="23" ht="15" customHeight="1">
      <c r="A23" s="6" t="n"/>
      <c r="B23" s="22">
        <f>IFERROR(IF($A23="","",VLOOKUP($A23,'04_研修実施記録簿'!$A$3:$C$500,2,FALSE)),"")</f>
        <v/>
      </c>
      <c r="C23" s="6" t="n"/>
      <c r="D23" s="20">
        <f>IFERROR(IF($A23="","",VLOOKUP($A23,'04_研修実施記録簿'!$A$3:$C$500,3,FALSE)),"")</f>
        <v/>
      </c>
      <c r="E23" s="6" t="n"/>
      <c r="F23" s="6" t="n"/>
      <c r="G23" s="27" t="n"/>
      <c r="H23" s="20">
        <f>IF($A23="","",IF(COUNTIFS($A$3:$A$2000,$A23,$C$3:$C$2000,$C23)&gt;1,"重複",""))</f>
        <v/>
      </c>
    </row>
    <row r="24" ht="15" customHeight="1">
      <c r="A24" s="6" t="n"/>
      <c r="B24" s="22">
        <f>IFERROR(IF($A24="","",VLOOKUP($A24,'04_研修実施記録簿'!$A$3:$C$500,2,FALSE)),"")</f>
        <v/>
      </c>
      <c r="C24" s="6" t="n"/>
      <c r="D24" s="20">
        <f>IFERROR(IF($A24="","",VLOOKUP($A24,'04_研修実施記録簿'!$A$3:$C$500,3,FALSE)),"")</f>
        <v/>
      </c>
      <c r="E24" s="6" t="n"/>
      <c r="F24" s="6" t="n"/>
      <c r="G24" s="27" t="n"/>
      <c r="H24" s="20">
        <f>IF($A24="","",IF(COUNTIFS($A$3:$A$2000,$A24,$C$3:$C$2000,$C24)&gt;1,"重複",""))</f>
        <v/>
      </c>
    </row>
    <row r="25" ht="15" customHeight="1">
      <c r="A25" s="6" t="n"/>
      <c r="B25" s="22">
        <f>IFERROR(IF($A25="","",VLOOKUP($A25,'04_研修実施記録簿'!$A$3:$C$500,2,FALSE)),"")</f>
        <v/>
      </c>
      <c r="C25" s="6" t="n"/>
      <c r="D25" s="20">
        <f>IFERROR(IF($A25="","",VLOOKUP($A25,'04_研修実施記録簿'!$A$3:$C$500,3,FALSE)),"")</f>
        <v/>
      </c>
      <c r="E25" s="6" t="n"/>
      <c r="F25" s="6" t="n"/>
      <c r="G25" s="27" t="n"/>
      <c r="H25" s="20">
        <f>IF($A25="","",IF(COUNTIFS($A$3:$A$2000,$A25,$C$3:$C$2000,$C25)&gt;1,"重複",""))</f>
        <v/>
      </c>
    </row>
    <row r="26" ht="15" customHeight="1">
      <c r="A26" s="6" t="n"/>
      <c r="B26" s="22">
        <f>IFERROR(IF($A26="","",VLOOKUP($A26,'04_研修実施記録簿'!$A$3:$C$500,2,FALSE)),"")</f>
        <v/>
      </c>
      <c r="C26" s="6" t="n"/>
      <c r="D26" s="20">
        <f>IFERROR(IF($A26="","",VLOOKUP($A26,'04_研修実施記録簿'!$A$3:$C$500,3,FALSE)),"")</f>
        <v/>
      </c>
      <c r="E26" s="6" t="n"/>
      <c r="F26" s="6" t="n"/>
      <c r="G26" s="27" t="n"/>
      <c r="H26" s="20">
        <f>IF($A26="","",IF(COUNTIFS($A$3:$A$2000,$A26,$C$3:$C$2000,$C26)&gt;1,"重複",""))</f>
        <v/>
      </c>
    </row>
    <row r="27" ht="15" customHeight="1">
      <c r="A27" s="6" t="n"/>
      <c r="B27" s="22">
        <f>IFERROR(IF($A27="","",VLOOKUP($A27,'04_研修実施記録簿'!$A$3:$C$500,2,FALSE)),"")</f>
        <v/>
      </c>
      <c r="C27" s="6" t="n"/>
      <c r="D27" s="20">
        <f>IFERROR(IF($A27="","",VLOOKUP($A27,'04_研修実施記録簿'!$A$3:$C$500,3,FALSE)),"")</f>
        <v/>
      </c>
      <c r="E27" s="6" t="n"/>
      <c r="F27" s="6" t="n"/>
      <c r="G27" s="27" t="n"/>
      <c r="H27" s="20">
        <f>IF($A27="","",IF(COUNTIFS($A$3:$A$2000,$A27,$C$3:$C$2000,$C27)&gt;1,"重複",""))</f>
        <v/>
      </c>
    </row>
    <row r="28" ht="15" customHeight="1">
      <c r="A28" s="6" t="n"/>
      <c r="B28" s="22">
        <f>IFERROR(IF($A28="","",VLOOKUP($A28,'04_研修実施記録簿'!$A$3:$C$500,2,FALSE)),"")</f>
        <v/>
      </c>
      <c r="C28" s="6" t="n"/>
      <c r="D28" s="20">
        <f>IFERROR(IF($A28="","",VLOOKUP($A28,'04_研修実施記録簿'!$A$3:$C$500,3,FALSE)),"")</f>
        <v/>
      </c>
      <c r="E28" s="6" t="n"/>
      <c r="F28" s="6" t="n"/>
      <c r="G28" s="27" t="n"/>
      <c r="H28" s="20">
        <f>IF($A28="","",IF(COUNTIFS($A$3:$A$2000,$A28,$C$3:$C$2000,$C28)&gt;1,"重複",""))</f>
        <v/>
      </c>
    </row>
    <row r="29" ht="15" customHeight="1">
      <c r="A29" s="6" t="n"/>
      <c r="B29" s="22">
        <f>IFERROR(IF($A29="","",VLOOKUP($A29,'04_研修実施記録簿'!$A$3:$C$500,2,FALSE)),"")</f>
        <v/>
      </c>
      <c r="C29" s="6" t="n"/>
      <c r="D29" s="20">
        <f>IFERROR(IF($A29="","",VLOOKUP($A29,'04_研修実施記録簿'!$A$3:$C$500,3,FALSE)),"")</f>
        <v/>
      </c>
      <c r="E29" s="6" t="n"/>
      <c r="F29" s="6" t="n"/>
      <c r="G29" s="27" t="n"/>
      <c r="H29" s="20">
        <f>IF($A29="","",IF(COUNTIFS($A$3:$A$2000,$A29,$C$3:$C$2000,$C29)&gt;1,"重複",""))</f>
        <v/>
      </c>
    </row>
    <row r="30" ht="15" customHeight="1">
      <c r="A30" s="6" t="n"/>
      <c r="B30" s="22">
        <f>IFERROR(IF($A30="","",VLOOKUP($A30,'04_研修実施記録簿'!$A$3:$C$500,2,FALSE)),"")</f>
        <v/>
      </c>
      <c r="C30" s="6" t="n"/>
      <c r="D30" s="20">
        <f>IFERROR(IF($A30="","",VLOOKUP($A30,'04_研修実施記録簿'!$A$3:$C$500,3,FALSE)),"")</f>
        <v/>
      </c>
      <c r="E30" s="6" t="n"/>
      <c r="F30" s="6" t="n"/>
      <c r="G30" s="27" t="n"/>
      <c r="H30" s="20">
        <f>IF($A30="","",IF(COUNTIFS($A$3:$A$2000,$A30,$C$3:$C$2000,$C30)&gt;1,"重複",""))</f>
        <v/>
      </c>
    </row>
    <row r="31" ht="15" customHeight="1">
      <c r="A31" s="6" t="n"/>
      <c r="B31" s="22">
        <f>IFERROR(IF($A31="","",VLOOKUP($A31,'04_研修実施記録簿'!$A$3:$C$500,2,FALSE)),"")</f>
        <v/>
      </c>
      <c r="C31" s="6" t="n"/>
      <c r="D31" s="20">
        <f>IFERROR(IF($A31="","",VLOOKUP($A31,'04_研修実施記録簿'!$A$3:$C$500,3,FALSE)),"")</f>
        <v/>
      </c>
      <c r="E31" s="6" t="n"/>
      <c r="F31" s="6" t="n"/>
      <c r="G31" s="27" t="n"/>
      <c r="H31" s="20">
        <f>IF($A31="","",IF(COUNTIFS($A$3:$A$2000,$A31,$C$3:$C$2000,$C31)&gt;1,"重複",""))</f>
        <v/>
      </c>
    </row>
    <row r="32" ht="15" customHeight="1">
      <c r="A32" s="6" t="n"/>
      <c r="B32" s="22">
        <f>IFERROR(IF($A32="","",VLOOKUP($A32,'04_研修実施記録簿'!$A$3:$C$500,2,FALSE)),"")</f>
        <v/>
      </c>
      <c r="C32" s="6" t="n"/>
      <c r="D32" s="20">
        <f>IFERROR(IF($A32="","",VLOOKUP($A32,'04_研修実施記録簿'!$A$3:$C$500,3,FALSE)),"")</f>
        <v/>
      </c>
      <c r="E32" s="6" t="n"/>
      <c r="F32" s="6" t="n"/>
      <c r="G32" s="27" t="n"/>
      <c r="H32" s="20">
        <f>IF($A32="","",IF(COUNTIFS($A$3:$A$2000,$A32,$C$3:$C$2000,$C32)&gt;1,"重複",""))</f>
        <v/>
      </c>
    </row>
    <row r="33" ht="15" customHeight="1">
      <c r="A33" s="6" t="n"/>
      <c r="B33" s="22">
        <f>IFERROR(IF($A33="","",VLOOKUP($A33,'04_研修実施記録簿'!$A$3:$C$500,2,FALSE)),"")</f>
        <v/>
      </c>
      <c r="C33" s="6" t="n"/>
      <c r="D33" s="20">
        <f>IFERROR(IF($A33="","",VLOOKUP($A33,'04_研修実施記録簿'!$A$3:$C$500,3,FALSE)),"")</f>
        <v/>
      </c>
      <c r="E33" s="6" t="n"/>
      <c r="F33" s="6" t="n"/>
      <c r="G33" s="27" t="n"/>
      <c r="H33" s="20">
        <f>IF($A33="","",IF(COUNTIFS($A$3:$A$2000,$A33,$C$3:$C$2000,$C33)&gt;1,"重複",""))</f>
        <v/>
      </c>
    </row>
    <row r="34" ht="15" customHeight="1">
      <c r="A34" s="6" t="n"/>
      <c r="B34" s="22">
        <f>IFERROR(IF($A34="","",VLOOKUP($A34,'04_研修実施記録簿'!$A$3:$C$500,2,FALSE)),"")</f>
        <v/>
      </c>
      <c r="C34" s="6" t="n"/>
      <c r="D34" s="20">
        <f>IFERROR(IF($A34="","",VLOOKUP($A34,'04_研修実施記録簿'!$A$3:$C$500,3,FALSE)),"")</f>
        <v/>
      </c>
      <c r="E34" s="6" t="n"/>
      <c r="F34" s="6" t="n"/>
      <c r="G34" s="27" t="n"/>
      <c r="H34" s="20">
        <f>IF($A34="","",IF(COUNTIFS($A$3:$A$2000,$A34,$C$3:$C$2000,$C34)&gt;1,"重複",""))</f>
        <v/>
      </c>
    </row>
    <row r="35" ht="15" customHeight="1">
      <c r="A35" s="6" t="n"/>
      <c r="B35" s="22">
        <f>IFERROR(IF($A35="","",VLOOKUP($A35,'04_研修実施記録簿'!$A$3:$C$500,2,FALSE)),"")</f>
        <v/>
      </c>
      <c r="C35" s="6" t="n"/>
      <c r="D35" s="20">
        <f>IFERROR(IF($A35="","",VLOOKUP($A35,'04_研修実施記録簿'!$A$3:$C$500,3,FALSE)),"")</f>
        <v/>
      </c>
      <c r="E35" s="6" t="n"/>
      <c r="F35" s="6" t="n"/>
      <c r="G35" s="27" t="n"/>
      <c r="H35" s="20">
        <f>IF($A35="","",IF(COUNTIFS($A$3:$A$2000,$A35,$C$3:$C$2000,$C35)&gt;1,"重複",""))</f>
        <v/>
      </c>
    </row>
    <row r="36" ht="15" customHeight="1">
      <c r="A36" s="6" t="n"/>
      <c r="B36" s="22">
        <f>IFERROR(IF($A36="","",VLOOKUP($A36,'04_研修実施記録簿'!$A$3:$C$500,2,FALSE)),"")</f>
        <v/>
      </c>
      <c r="C36" s="6" t="n"/>
      <c r="D36" s="20">
        <f>IFERROR(IF($A36="","",VLOOKUP($A36,'04_研修実施記録簿'!$A$3:$C$500,3,FALSE)),"")</f>
        <v/>
      </c>
      <c r="E36" s="6" t="n"/>
      <c r="F36" s="6" t="n"/>
      <c r="G36" s="27" t="n"/>
      <c r="H36" s="20">
        <f>IF($A36="","",IF(COUNTIFS($A$3:$A$2000,$A36,$C$3:$C$2000,$C36)&gt;1,"重複",""))</f>
        <v/>
      </c>
    </row>
    <row r="37" ht="15" customHeight="1">
      <c r="A37" s="6" t="n"/>
      <c r="B37" s="22">
        <f>IFERROR(IF($A37="","",VLOOKUP($A37,'04_研修実施記録簿'!$A$3:$C$500,2,FALSE)),"")</f>
        <v/>
      </c>
      <c r="C37" s="6" t="n"/>
      <c r="D37" s="20">
        <f>IFERROR(IF($A37="","",VLOOKUP($A37,'04_研修実施記録簿'!$A$3:$C$500,3,FALSE)),"")</f>
        <v/>
      </c>
      <c r="E37" s="6" t="n"/>
      <c r="F37" s="6" t="n"/>
      <c r="G37" s="27" t="n"/>
      <c r="H37" s="20">
        <f>IF($A37="","",IF(COUNTIFS($A$3:$A$2000,$A37,$C$3:$C$2000,$C37)&gt;1,"重複",""))</f>
        <v/>
      </c>
    </row>
    <row r="38" ht="15" customHeight="1">
      <c r="A38" s="6" t="n"/>
      <c r="B38" s="22">
        <f>IFERROR(IF($A38="","",VLOOKUP($A38,'04_研修実施記録簿'!$A$3:$C$500,2,FALSE)),"")</f>
        <v/>
      </c>
      <c r="C38" s="6" t="n"/>
      <c r="D38" s="20">
        <f>IFERROR(IF($A38="","",VLOOKUP($A38,'04_研修実施記録簿'!$A$3:$C$500,3,FALSE)),"")</f>
        <v/>
      </c>
      <c r="E38" s="6" t="n"/>
      <c r="F38" s="6" t="n"/>
      <c r="G38" s="27" t="n"/>
      <c r="H38" s="20">
        <f>IF($A38="","",IF(COUNTIFS($A$3:$A$2000,$A38,$C$3:$C$2000,$C38)&gt;1,"重複",""))</f>
        <v/>
      </c>
    </row>
    <row r="39" ht="15" customHeight="1">
      <c r="A39" s="6" t="n"/>
      <c r="B39" s="22">
        <f>IFERROR(IF($A39="","",VLOOKUP($A39,'04_研修実施記録簿'!$A$3:$C$500,2,FALSE)),"")</f>
        <v/>
      </c>
      <c r="C39" s="6" t="n"/>
      <c r="D39" s="20">
        <f>IFERROR(IF($A39="","",VLOOKUP($A39,'04_研修実施記録簿'!$A$3:$C$500,3,FALSE)),"")</f>
        <v/>
      </c>
      <c r="E39" s="6" t="n"/>
      <c r="F39" s="6" t="n"/>
      <c r="G39" s="27" t="n"/>
      <c r="H39" s="20">
        <f>IF($A39="","",IF(COUNTIFS($A$3:$A$2000,$A39,$C$3:$C$2000,$C39)&gt;1,"重複",""))</f>
        <v/>
      </c>
    </row>
    <row r="40" ht="15" customHeight="1">
      <c r="A40" s="6" t="n"/>
      <c r="B40" s="22">
        <f>IFERROR(IF($A40="","",VLOOKUP($A40,'04_研修実施記録簿'!$A$3:$C$500,2,FALSE)),"")</f>
        <v/>
      </c>
      <c r="C40" s="6" t="n"/>
      <c r="D40" s="20">
        <f>IFERROR(IF($A40="","",VLOOKUP($A40,'04_研修実施記録簿'!$A$3:$C$500,3,FALSE)),"")</f>
        <v/>
      </c>
      <c r="E40" s="6" t="n"/>
      <c r="F40" s="6" t="n"/>
      <c r="G40" s="27" t="n"/>
      <c r="H40" s="20">
        <f>IF($A40="","",IF(COUNTIFS($A$3:$A$2000,$A40,$C$3:$C$2000,$C40)&gt;1,"重複",""))</f>
        <v/>
      </c>
    </row>
    <row r="41" ht="15" customHeight="1">
      <c r="A41" s="6" t="n"/>
      <c r="B41" s="22">
        <f>IFERROR(IF($A41="","",VLOOKUP($A41,'04_研修実施記録簿'!$A$3:$C$500,2,FALSE)),"")</f>
        <v/>
      </c>
      <c r="C41" s="6" t="n"/>
      <c r="D41" s="20">
        <f>IFERROR(IF($A41="","",VLOOKUP($A41,'04_研修実施記録簿'!$A$3:$C$500,3,FALSE)),"")</f>
        <v/>
      </c>
      <c r="E41" s="6" t="n"/>
      <c r="F41" s="6" t="n"/>
      <c r="G41" s="27" t="n"/>
      <c r="H41" s="20">
        <f>IF($A41="","",IF(COUNTIFS($A$3:$A$2000,$A41,$C$3:$C$2000,$C41)&gt;1,"重複",""))</f>
        <v/>
      </c>
    </row>
    <row r="42" ht="15" customHeight="1">
      <c r="A42" s="6" t="n"/>
      <c r="B42" s="22">
        <f>IFERROR(IF($A42="","",VLOOKUP($A42,'04_研修実施記録簿'!$A$3:$C$500,2,FALSE)),"")</f>
        <v/>
      </c>
      <c r="C42" s="6" t="n"/>
      <c r="D42" s="20">
        <f>IFERROR(IF($A42="","",VLOOKUP($A42,'04_研修実施記録簿'!$A$3:$C$500,3,FALSE)),"")</f>
        <v/>
      </c>
      <c r="E42" s="6" t="n"/>
      <c r="F42" s="6" t="n"/>
      <c r="G42" s="27" t="n"/>
      <c r="H42" s="20">
        <f>IF($A42="","",IF(COUNTIFS($A$3:$A$2000,$A42,$C$3:$C$2000,$C42)&gt;1,"重複",""))</f>
        <v/>
      </c>
    </row>
    <row r="43" ht="15" customHeight="1">
      <c r="A43" s="6" t="n"/>
      <c r="B43" s="22">
        <f>IFERROR(IF($A43="","",VLOOKUP($A43,'04_研修実施記録簿'!$A$3:$C$500,2,FALSE)),"")</f>
        <v/>
      </c>
      <c r="C43" s="6" t="n"/>
      <c r="D43" s="20">
        <f>IFERROR(IF($A43="","",VLOOKUP($A43,'04_研修実施記録簿'!$A$3:$C$500,3,FALSE)),"")</f>
        <v/>
      </c>
      <c r="E43" s="6" t="n"/>
      <c r="F43" s="6" t="n"/>
      <c r="G43" s="27" t="n"/>
      <c r="H43" s="20">
        <f>IF($A43="","",IF(COUNTIFS($A$3:$A$2000,$A43,$C$3:$C$2000,$C43)&gt;1,"重複",""))</f>
        <v/>
      </c>
    </row>
    <row r="44" ht="15" customHeight="1">
      <c r="A44" s="6" t="n"/>
      <c r="B44" s="22">
        <f>IFERROR(IF($A44="","",VLOOKUP($A44,'04_研修実施記録簿'!$A$3:$C$500,2,FALSE)),"")</f>
        <v/>
      </c>
      <c r="C44" s="6" t="n"/>
      <c r="D44" s="20">
        <f>IFERROR(IF($A44="","",VLOOKUP($A44,'04_研修実施記録簿'!$A$3:$C$500,3,FALSE)),"")</f>
        <v/>
      </c>
      <c r="E44" s="6" t="n"/>
      <c r="F44" s="6" t="n"/>
      <c r="G44" s="27" t="n"/>
      <c r="H44" s="20">
        <f>IF($A44="","",IF(COUNTIFS($A$3:$A$2000,$A44,$C$3:$C$2000,$C44)&gt;1,"重複",""))</f>
        <v/>
      </c>
    </row>
    <row r="45" ht="15" customHeight="1">
      <c r="A45" s="6" t="n"/>
      <c r="B45" s="22">
        <f>IFERROR(IF($A45="","",VLOOKUP($A45,'04_研修実施記録簿'!$A$3:$C$500,2,FALSE)),"")</f>
        <v/>
      </c>
      <c r="C45" s="6" t="n"/>
      <c r="D45" s="20">
        <f>IFERROR(IF($A45="","",VLOOKUP($A45,'04_研修実施記録簿'!$A$3:$C$500,3,FALSE)),"")</f>
        <v/>
      </c>
      <c r="E45" s="6" t="n"/>
      <c r="F45" s="6" t="n"/>
      <c r="G45" s="27" t="n"/>
      <c r="H45" s="20">
        <f>IF($A45="","",IF(COUNTIFS($A$3:$A$2000,$A45,$C$3:$C$2000,$C45)&gt;1,"重複",""))</f>
        <v/>
      </c>
    </row>
    <row r="46" ht="15" customHeight="1">
      <c r="A46" s="6" t="n"/>
      <c r="B46" s="22">
        <f>IFERROR(IF($A46="","",VLOOKUP($A46,'04_研修実施記録簿'!$A$3:$C$500,2,FALSE)),"")</f>
        <v/>
      </c>
      <c r="C46" s="6" t="n"/>
      <c r="D46" s="20">
        <f>IFERROR(IF($A46="","",VLOOKUP($A46,'04_研修実施記録簿'!$A$3:$C$500,3,FALSE)),"")</f>
        <v/>
      </c>
      <c r="E46" s="6" t="n"/>
      <c r="F46" s="6" t="n"/>
      <c r="G46" s="27" t="n"/>
      <c r="H46" s="20">
        <f>IF($A46="","",IF(COUNTIFS($A$3:$A$2000,$A46,$C$3:$C$2000,$C46)&gt;1,"重複",""))</f>
        <v/>
      </c>
    </row>
    <row r="47" ht="15" customHeight="1">
      <c r="A47" s="6" t="n"/>
      <c r="B47" s="22">
        <f>IFERROR(IF($A47="","",VLOOKUP($A47,'04_研修実施記録簿'!$A$3:$C$500,2,FALSE)),"")</f>
        <v/>
      </c>
      <c r="C47" s="6" t="n"/>
      <c r="D47" s="20">
        <f>IFERROR(IF($A47="","",VLOOKUP($A47,'04_研修実施記録簿'!$A$3:$C$500,3,FALSE)),"")</f>
        <v/>
      </c>
      <c r="E47" s="6" t="n"/>
      <c r="F47" s="6" t="n"/>
      <c r="G47" s="27" t="n"/>
      <c r="H47" s="20">
        <f>IF($A47="","",IF(COUNTIFS($A$3:$A$2000,$A47,$C$3:$C$2000,$C47)&gt;1,"重複",""))</f>
        <v/>
      </c>
    </row>
    <row r="48" ht="15" customHeight="1">
      <c r="A48" s="6" t="n"/>
      <c r="B48" s="22">
        <f>IFERROR(IF($A48="","",VLOOKUP($A48,'04_研修実施記録簿'!$A$3:$C$500,2,FALSE)),"")</f>
        <v/>
      </c>
      <c r="C48" s="6" t="n"/>
      <c r="D48" s="20">
        <f>IFERROR(IF($A48="","",VLOOKUP($A48,'04_研修実施記録簿'!$A$3:$C$500,3,FALSE)),"")</f>
        <v/>
      </c>
      <c r="E48" s="6" t="n"/>
      <c r="F48" s="6" t="n"/>
      <c r="G48" s="27" t="n"/>
      <c r="H48" s="20">
        <f>IF($A48="","",IF(COUNTIFS($A$3:$A$2000,$A48,$C$3:$C$2000,$C48)&gt;1,"重複",""))</f>
        <v/>
      </c>
    </row>
    <row r="49" ht="15" customHeight="1">
      <c r="A49" s="6" t="n"/>
      <c r="B49" s="22">
        <f>IFERROR(IF($A49="","",VLOOKUP($A49,'04_研修実施記録簿'!$A$3:$C$500,2,FALSE)),"")</f>
        <v/>
      </c>
      <c r="C49" s="6" t="n"/>
      <c r="D49" s="20">
        <f>IFERROR(IF($A49="","",VLOOKUP($A49,'04_研修実施記録簿'!$A$3:$C$500,3,FALSE)),"")</f>
        <v/>
      </c>
      <c r="E49" s="6" t="n"/>
      <c r="F49" s="6" t="n"/>
      <c r="G49" s="27" t="n"/>
      <c r="H49" s="20">
        <f>IF($A49="","",IF(COUNTIFS($A$3:$A$2000,$A49,$C$3:$C$2000,$C49)&gt;1,"重複",""))</f>
        <v/>
      </c>
    </row>
    <row r="50" ht="15" customHeight="1">
      <c r="A50" s="6" t="n"/>
      <c r="B50" s="22">
        <f>IFERROR(IF($A50="","",VLOOKUP($A50,'04_研修実施記録簿'!$A$3:$C$500,2,FALSE)),"")</f>
        <v/>
      </c>
      <c r="C50" s="6" t="n"/>
      <c r="D50" s="20">
        <f>IFERROR(IF($A50="","",VLOOKUP($A50,'04_研修実施記録簿'!$A$3:$C$500,3,FALSE)),"")</f>
        <v/>
      </c>
      <c r="E50" s="6" t="n"/>
      <c r="F50" s="6" t="n"/>
      <c r="G50" s="27" t="n"/>
      <c r="H50" s="20">
        <f>IF($A50="","",IF(COUNTIFS($A$3:$A$2000,$A50,$C$3:$C$2000,$C50)&gt;1,"重複",""))</f>
        <v/>
      </c>
    </row>
    <row r="51" ht="15" customHeight="1">
      <c r="A51" s="6" t="n"/>
      <c r="B51" s="22">
        <f>IFERROR(IF($A51="","",VLOOKUP($A51,'04_研修実施記録簿'!$A$3:$C$500,2,FALSE)),"")</f>
        <v/>
      </c>
      <c r="C51" s="6" t="n"/>
      <c r="D51" s="20">
        <f>IFERROR(IF($A51="","",VLOOKUP($A51,'04_研修実施記録簿'!$A$3:$C$500,3,FALSE)),"")</f>
        <v/>
      </c>
      <c r="E51" s="6" t="n"/>
      <c r="F51" s="6" t="n"/>
      <c r="G51" s="27" t="n"/>
      <c r="H51" s="20">
        <f>IF($A51="","",IF(COUNTIFS($A$3:$A$2000,$A51,$C$3:$C$2000,$C51)&gt;1,"重複",""))</f>
        <v/>
      </c>
    </row>
    <row r="52" ht="15" customHeight="1">
      <c r="A52" s="6" t="n"/>
      <c r="B52" s="22">
        <f>IFERROR(IF($A52="","",VLOOKUP($A52,'04_研修実施記録簿'!$A$3:$C$500,2,FALSE)),"")</f>
        <v/>
      </c>
      <c r="C52" s="6" t="n"/>
      <c r="D52" s="20">
        <f>IFERROR(IF($A52="","",VLOOKUP($A52,'04_研修実施記録簿'!$A$3:$C$500,3,FALSE)),"")</f>
        <v/>
      </c>
      <c r="E52" s="6" t="n"/>
      <c r="F52" s="6" t="n"/>
      <c r="G52" s="27" t="n"/>
      <c r="H52" s="20">
        <f>IF($A52="","",IF(COUNTIFS($A$3:$A$2000,$A52,$C$3:$C$2000,$C52)&gt;1,"重複",""))</f>
        <v/>
      </c>
    </row>
    <row r="53" ht="15" customHeight="1">
      <c r="A53" s="6" t="n"/>
      <c r="B53" s="22">
        <f>IFERROR(IF($A53="","",VLOOKUP($A53,'04_研修実施記録簿'!$A$3:$C$500,2,FALSE)),"")</f>
        <v/>
      </c>
      <c r="C53" s="6" t="n"/>
      <c r="D53" s="20">
        <f>IFERROR(IF($A53="","",VLOOKUP($A53,'04_研修実施記録簿'!$A$3:$C$500,3,FALSE)),"")</f>
        <v/>
      </c>
      <c r="E53" s="6" t="n"/>
      <c r="F53" s="6" t="n"/>
      <c r="G53" s="27" t="n"/>
      <c r="H53" s="20">
        <f>IF($A53="","",IF(COUNTIFS($A$3:$A$2000,$A53,$C$3:$C$2000,$C53)&gt;1,"重複",""))</f>
        <v/>
      </c>
    </row>
    <row r="54" ht="15" customHeight="1">
      <c r="A54" s="6" t="n"/>
      <c r="B54" s="22">
        <f>IFERROR(IF($A54="","",VLOOKUP($A54,'04_研修実施記録簿'!$A$3:$C$500,2,FALSE)),"")</f>
        <v/>
      </c>
      <c r="C54" s="6" t="n"/>
      <c r="D54" s="20">
        <f>IFERROR(IF($A54="","",VLOOKUP($A54,'04_研修実施記録簿'!$A$3:$C$500,3,FALSE)),"")</f>
        <v/>
      </c>
      <c r="E54" s="6" t="n"/>
      <c r="F54" s="6" t="n"/>
      <c r="G54" s="27" t="n"/>
      <c r="H54" s="20">
        <f>IF($A54="","",IF(COUNTIFS($A$3:$A$2000,$A54,$C$3:$C$2000,$C54)&gt;1,"重複",""))</f>
        <v/>
      </c>
    </row>
    <row r="55" ht="15" customHeight="1">
      <c r="A55" s="6" t="n"/>
      <c r="B55" s="22">
        <f>IFERROR(IF($A55="","",VLOOKUP($A55,'04_研修実施記録簿'!$A$3:$C$500,2,FALSE)),"")</f>
        <v/>
      </c>
      <c r="C55" s="6" t="n"/>
      <c r="D55" s="20">
        <f>IFERROR(IF($A55="","",VLOOKUP($A55,'04_研修実施記録簿'!$A$3:$C$500,3,FALSE)),"")</f>
        <v/>
      </c>
      <c r="E55" s="6" t="n"/>
      <c r="F55" s="6" t="n"/>
      <c r="G55" s="27" t="n"/>
      <c r="H55" s="20">
        <f>IF($A55="","",IF(COUNTIFS($A$3:$A$2000,$A55,$C$3:$C$2000,$C55)&gt;1,"重複",""))</f>
        <v/>
      </c>
    </row>
    <row r="56" ht="15" customHeight="1">
      <c r="A56" s="6" t="n"/>
      <c r="B56" s="22">
        <f>IFERROR(IF($A56="","",VLOOKUP($A56,'04_研修実施記録簿'!$A$3:$C$500,2,FALSE)),"")</f>
        <v/>
      </c>
      <c r="C56" s="6" t="n"/>
      <c r="D56" s="20">
        <f>IFERROR(IF($A56="","",VLOOKUP($A56,'04_研修実施記録簿'!$A$3:$C$500,3,FALSE)),"")</f>
        <v/>
      </c>
      <c r="E56" s="6" t="n"/>
      <c r="F56" s="6" t="n"/>
      <c r="G56" s="27" t="n"/>
      <c r="H56" s="20">
        <f>IF($A56="","",IF(COUNTIFS($A$3:$A$2000,$A56,$C$3:$C$2000,$C56)&gt;1,"重複",""))</f>
        <v/>
      </c>
    </row>
    <row r="57" ht="15" customHeight="1">
      <c r="A57" s="6" t="n"/>
      <c r="B57" s="22">
        <f>IFERROR(IF($A57="","",VLOOKUP($A57,'04_研修実施記録簿'!$A$3:$C$500,2,FALSE)),"")</f>
        <v/>
      </c>
      <c r="C57" s="6" t="n"/>
      <c r="D57" s="20">
        <f>IFERROR(IF($A57="","",VLOOKUP($A57,'04_研修実施記録簿'!$A$3:$C$500,3,FALSE)),"")</f>
        <v/>
      </c>
      <c r="E57" s="6" t="n"/>
      <c r="F57" s="6" t="n"/>
      <c r="G57" s="27" t="n"/>
      <c r="H57" s="20">
        <f>IF($A57="","",IF(COUNTIFS($A$3:$A$2000,$A57,$C$3:$C$2000,$C57)&gt;1,"重複",""))</f>
        <v/>
      </c>
    </row>
    <row r="58" ht="15" customHeight="1">
      <c r="A58" s="6" t="n"/>
      <c r="B58" s="22">
        <f>IFERROR(IF($A58="","",VLOOKUP($A58,'04_研修実施記録簿'!$A$3:$C$500,2,FALSE)),"")</f>
        <v/>
      </c>
      <c r="C58" s="6" t="n"/>
      <c r="D58" s="20">
        <f>IFERROR(IF($A58="","",VLOOKUP($A58,'04_研修実施記録簿'!$A$3:$C$500,3,FALSE)),"")</f>
        <v/>
      </c>
      <c r="E58" s="6" t="n"/>
      <c r="F58" s="6" t="n"/>
      <c r="G58" s="27" t="n"/>
      <c r="H58" s="20">
        <f>IF($A58="","",IF(COUNTIFS($A$3:$A$2000,$A58,$C$3:$C$2000,$C58)&gt;1,"重複",""))</f>
        <v/>
      </c>
    </row>
    <row r="59" ht="15" customHeight="1">
      <c r="A59" s="6" t="n"/>
      <c r="B59" s="22">
        <f>IFERROR(IF($A59="","",VLOOKUP($A59,'04_研修実施記録簿'!$A$3:$C$500,2,FALSE)),"")</f>
        <v/>
      </c>
      <c r="C59" s="6" t="n"/>
      <c r="D59" s="20">
        <f>IFERROR(IF($A59="","",VLOOKUP($A59,'04_研修実施記録簿'!$A$3:$C$500,3,FALSE)),"")</f>
        <v/>
      </c>
      <c r="E59" s="6" t="n"/>
      <c r="F59" s="6" t="n"/>
      <c r="G59" s="27" t="n"/>
      <c r="H59" s="20">
        <f>IF($A59="","",IF(COUNTIFS($A$3:$A$2000,$A59,$C$3:$C$2000,$C59)&gt;1,"重複",""))</f>
        <v/>
      </c>
    </row>
    <row r="60" ht="15" customHeight="1">
      <c r="A60" s="6" t="n"/>
      <c r="B60" s="22">
        <f>IFERROR(IF($A60="","",VLOOKUP($A60,'04_研修実施記録簿'!$A$3:$C$500,2,FALSE)),"")</f>
        <v/>
      </c>
      <c r="C60" s="6" t="n"/>
      <c r="D60" s="20">
        <f>IFERROR(IF($A60="","",VLOOKUP($A60,'04_研修実施記録簿'!$A$3:$C$500,3,FALSE)),"")</f>
        <v/>
      </c>
      <c r="E60" s="6" t="n"/>
      <c r="F60" s="6" t="n"/>
      <c r="G60" s="27" t="n"/>
      <c r="H60" s="20">
        <f>IF($A60="","",IF(COUNTIFS($A$3:$A$2000,$A60,$C$3:$C$2000,$C60)&gt;1,"重複",""))</f>
        <v/>
      </c>
    </row>
    <row r="61" ht="15" customHeight="1">
      <c r="A61" s="6" t="n"/>
      <c r="B61" s="22">
        <f>IFERROR(IF($A61="","",VLOOKUP($A61,'04_研修実施記録簿'!$A$3:$C$500,2,FALSE)),"")</f>
        <v/>
      </c>
      <c r="C61" s="6" t="n"/>
      <c r="D61" s="20">
        <f>IFERROR(IF($A61="","",VLOOKUP($A61,'04_研修実施記録簿'!$A$3:$C$500,3,FALSE)),"")</f>
        <v/>
      </c>
      <c r="E61" s="6" t="n"/>
      <c r="F61" s="6" t="n"/>
      <c r="G61" s="27" t="n"/>
      <c r="H61" s="20">
        <f>IF($A61="","",IF(COUNTIFS($A$3:$A$2000,$A61,$C$3:$C$2000,$C61)&gt;1,"重複",""))</f>
        <v/>
      </c>
    </row>
    <row r="62" ht="15" customHeight="1">
      <c r="A62" s="6" t="n"/>
      <c r="B62" s="22">
        <f>IFERROR(IF($A62="","",VLOOKUP($A62,'04_研修実施記録簿'!$A$3:$C$500,2,FALSE)),"")</f>
        <v/>
      </c>
      <c r="C62" s="6" t="n"/>
      <c r="D62" s="20">
        <f>IFERROR(IF($A62="","",VLOOKUP($A62,'04_研修実施記録簿'!$A$3:$C$500,3,FALSE)),"")</f>
        <v/>
      </c>
      <c r="E62" s="6" t="n"/>
      <c r="F62" s="6" t="n"/>
      <c r="G62" s="27" t="n"/>
      <c r="H62" s="20">
        <f>IF($A62="","",IF(COUNTIFS($A$3:$A$2000,$A62,$C$3:$C$2000,$C62)&gt;1,"重複",""))</f>
        <v/>
      </c>
    </row>
    <row r="63" ht="15" customHeight="1">
      <c r="A63" s="6" t="n"/>
      <c r="B63" s="22">
        <f>IFERROR(IF($A63="","",VLOOKUP($A63,'04_研修実施記録簿'!$A$3:$C$500,2,FALSE)),"")</f>
        <v/>
      </c>
      <c r="C63" s="6" t="n"/>
      <c r="D63" s="20">
        <f>IFERROR(IF($A63="","",VLOOKUP($A63,'04_研修実施記録簿'!$A$3:$C$500,3,FALSE)),"")</f>
        <v/>
      </c>
      <c r="E63" s="6" t="n"/>
      <c r="F63" s="6" t="n"/>
      <c r="G63" s="27" t="n"/>
      <c r="H63" s="20">
        <f>IF($A63="","",IF(COUNTIFS($A$3:$A$2000,$A63,$C$3:$C$2000,$C63)&gt;1,"重複",""))</f>
        <v/>
      </c>
    </row>
    <row r="64" ht="15" customHeight="1">
      <c r="A64" s="6" t="n"/>
      <c r="B64" s="22">
        <f>IFERROR(IF($A64="","",VLOOKUP($A64,'04_研修実施記録簿'!$A$3:$C$500,2,FALSE)),"")</f>
        <v/>
      </c>
      <c r="C64" s="6" t="n"/>
      <c r="D64" s="20">
        <f>IFERROR(IF($A64="","",VLOOKUP($A64,'04_研修実施記録簿'!$A$3:$C$500,3,FALSE)),"")</f>
        <v/>
      </c>
      <c r="E64" s="6" t="n"/>
      <c r="F64" s="6" t="n"/>
      <c r="G64" s="27" t="n"/>
      <c r="H64" s="20">
        <f>IF($A64="","",IF(COUNTIFS($A$3:$A$2000,$A64,$C$3:$C$2000,$C64)&gt;1,"重複",""))</f>
        <v/>
      </c>
    </row>
    <row r="65" ht="15" customHeight="1">
      <c r="A65" s="6" t="n"/>
      <c r="B65" s="22">
        <f>IFERROR(IF($A65="","",VLOOKUP($A65,'04_研修実施記録簿'!$A$3:$C$500,2,FALSE)),"")</f>
        <v/>
      </c>
      <c r="C65" s="6" t="n"/>
      <c r="D65" s="20">
        <f>IFERROR(IF($A65="","",VLOOKUP($A65,'04_研修実施記録簿'!$A$3:$C$500,3,FALSE)),"")</f>
        <v/>
      </c>
      <c r="E65" s="6" t="n"/>
      <c r="F65" s="6" t="n"/>
      <c r="G65" s="27" t="n"/>
      <c r="H65" s="20">
        <f>IF($A65="","",IF(COUNTIFS($A$3:$A$2000,$A65,$C$3:$C$2000,$C65)&gt;1,"重複",""))</f>
        <v/>
      </c>
    </row>
    <row r="66" ht="15" customHeight="1">
      <c r="A66" s="6" t="n"/>
      <c r="B66" s="22">
        <f>IFERROR(IF($A66="","",VLOOKUP($A66,'04_研修実施記録簿'!$A$3:$C$500,2,FALSE)),"")</f>
        <v/>
      </c>
      <c r="C66" s="6" t="n"/>
      <c r="D66" s="20">
        <f>IFERROR(IF($A66="","",VLOOKUP($A66,'04_研修実施記録簿'!$A$3:$C$500,3,FALSE)),"")</f>
        <v/>
      </c>
      <c r="E66" s="6" t="n"/>
      <c r="F66" s="6" t="n"/>
      <c r="G66" s="27" t="n"/>
      <c r="H66" s="20">
        <f>IF($A66="","",IF(COUNTIFS($A$3:$A$2000,$A66,$C$3:$C$2000,$C66)&gt;1,"重複",""))</f>
        <v/>
      </c>
    </row>
    <row r="67" ht="15" customHeight="1">
      <c r="A67" s="6" t="n"/>
      <c r="B67" s="22">
        <f>IFERROR(IF($A67="","",VLOOKUP($A67,'04_研修実施記録簿'!$A$3:$C$500,2,FALSE)),"")</f>
        <v/>
      </c>
      <c r="C67" s="6" t="n"/>
      <c r="D67" s="20">
        <f>IFERROR(IF($A67="","",VLOOKUP($A67,'04_研修実施記録簿'!$A$3:$C$500,3,FALSE)),"")</f>
        <v/>
      </c>
      <c r="E67" s="6" t="n"/>
      <c r="F67" s="6" t="n"/>
      <c r="G67" s="27" t="n"/>
      <c r="H67" s="20">
        <f>IF($A67="","",IF(COUNTIFS($A$3:$A$2000,$A67,$C$3:$C$2000,$C67)&gt;1,"重複",""))</f>
        <v/>
      </c>
    </row>
    <row r="68" ht="15" customHeight="1">
      <c r="A68" s="6" t="n"/>
      <c r="B68" s="22">
        <f>IFERROR(IF($A68="","",VLOOKUP($A68,'04_研修実施記録簿'!$A$3:$C$500,2,FALSE)),"")</f>
        <v/>
      </c>
      <c r="C68" s="6" t="n"/>
      <c r="D68" s="20">
        <f>IFERROR(IF($A68="","",VLOOKUP($A68,'04_研修実施記録簿'!$A$3:$C$500,3,FALSE)),"")</f>
        <v/>
      </c>
      <c r="E68" s="6" t="n"/>
      <c r="F68" s="6" t="n"/>
      <c r="G68" s="27" t="n"/>
      <c r="H68" s="20">
        <f>IF($A68="","",IF(COUNTIFS($A$3:$A$2000,$A68,$C$3:$C$2000,$C68)&gt;1,"重複",""))</f>
        <v/>
      </c>
    </row>
    <row r="69" ht="15" customHeight="1">
      <c r="A69" s="6" t="n"/>
      <c r="B69" s="22">
        <f>IFERROR(IF($A69="","",VLOOKUP($A69,'04_研修実施記録簿'!$A$3:$C$500,2,FALSE)),"")</f>
        <v/>
      </c>
      <c r="C69" s="6" t="n"/>
      <c r="D69" s="20">
        <f>IFERROR(IF($A69="","",VLOOKUP($A69,'04_研修実施記録簿'!$A$3:$C$500,3,FALSE)),"")</f>
        <v/>
      </c>
      <c r="E69" s="6" t="n"/>
      <c r="F69" s="6" t="n"/>
      <c r="G69" s="27" t="n"/>
      <c r="H69" s="20">
        <f>IF($A69="","",IF(COUNTIFS($A$3:$A$2000,$A69,$C$3:$C$2000,$C69)&gt;1,"重複",""))</f>
        <v/>
      </c>
    </row>
    <row r="70" ht="15" customHeight="1">
      <c r="A70" s="6" t="n"/>
      <c r="B70" s="22">
        <f>IFERROR(IF($A70="","",VLOOKUP($A70,'04_研修実施記録簿'!$A$3:$C$500,2,FALSE)),"")</f>
        <v/>
      </c>
      <c r="C70" s="6" t="n"/>
      <c r="D70" s="20">
        <f>IFERROR(IF($A70="","",VLOOKUP($A70,'04_研修実施記録簿'!$A$3:$C$500,3,FALSE)),"")</f>
        <v/>
      </c>
      <c r="E70" s="6" t="n"/>
      <c r="F70" s="6" t="n"/>
      <c r="G70" s="27" t="n"/>
      <c r="H70" s="20">
        <f>IF($A70="","",IF(COUNTIFS($A$3:$A$2000,$A70,$C$3:$C$2000,$C70)&gt;1,"重複",""))</f>
        <v/>
      </c>
    </row>
    <row r="71" ht="15" customHeight="1">
      <c r="A71" s="6" t="n"/>
      <c r="B71" s="22">
        <f>IFERROR(IF($A71="","",VLOOKUP($A71,'04_研修実施記録簿'!$A$3:$C$500,2,FALSE)),"")</f>
        <v/>
      </c>
      <c r="C71" s="6" t="n"/>
      <c r="D71" s="20">
        <f>IFERROR(IF($A71="","",VLOOKUP($A71,'04_研修実施記録簿'!$A$3:$C$500,3,FALSE)),"")</f>
        <v/>
      </c>
      <c r="E71" s="6" t="n"/>
      <c r="F71" s="6" t="n"/>
      <c r="G71" s="27" t="n"/>
      <c r="H71" s="20">
        <f>IF($A71="","",IF(COUNTIFS($A$3:$A$2000,$A71,$C$3:$C$2000,$C71)&gt;1,"重複",""))</f>
        <v/>
      </c>
    </row>
    <row r="72" ht="15" customHeight="1">
      <c r="A72" s="6" t="n"/>
      <c r="B72" s="22">
        <f>IFERROR(IF($A72="","",VLOOKUP($A72,'04_研修実施記録簿'!$A$3:$C$500,2,FALSE)),"")</f>
        <v/>
      </c>
      <c r="C72" s="6" t="n"/>
      <c r="D72" s="20">
        <f>IFERROR(IF($A72="","",VLOOKUP($A72,'04_研修実施記録簿'!$A$3:$C$500,3,FALSE)),"")</f>
        <v/>
      </c>
      <c r="E72" s="6" t="n"/>
      <c r="F72" s="6" t="n"/>
      <c r="G72" s="27" t="n"/>
      <c r="H72" s="20">
        <f>IF($A72="","",IF(COUNTIFS($A$3:$A$2000,$A72,$C$3:$C$2000,$C72)&gt;1,"重複",""))</f>
        <v/>
      </c>
    </row>
    <row r="73" ht="15" customHeight="1">
      <c r="A73" s="6" t="n"/>
      <c r="B73" s="22">
        <f>IFERROR(IF($A73="","",VLOOKUP($A73,'04_研修実施記録簿'!$A$3:$C$500,2,FALSE)),"")</f>
        <v/>
      </c>
      <c r="C73" s="6" t="n"/>
      <c r="D73" s="20">
        <f>IFERROR(IF($A73="","",VLOOKUP($A73,'04_研修実施記録簿'!$A$3:$C$500,3,FALSE)),"")</f>
        <v/>
      </c>
      <c r="E73" s="6" t="n"/>
      <c r="F73" s="6" t="n"/>
      <c r="G73" s="27" t="n"/>
      <c r="H73" s="20">
        <f>IF($A73="","",IF(COUNTIFS($A$3:$A$2000,$A73,$C$3:$C$2000,$C73)&gt;1,"重複",""))</f>
        <v/>
      </c>
    </row>
    <row r="74" ht="15" customHeight="1">
      <c r="A74" s="6" t="n"/>
      <c r="B74" s="22">
        <f>IFERROR(IF($A74="","",VLOOKUP($A74,'04_研修実施記録簿'!$A$3:$C$500,2,FALSE)),"")</f>
        <v/>
      </c>
      <c r="C74" s="6" t="n"/>
      <c r="D74" s="20">
        <f>IFERROR(IF($A74="","",VLOOKUP($A74,'04_研修実施記録簿'!$A$3:$C$500,3,FALSE)),"")</f>
        <v/>
      </c>
      <c r="E74" s="6" t="n"/>
      <c r="F74" s="6" t="n"/>
      <c r="G74" s="27" t="n"/>
      <c r="H74" s="20">
        <f>IF($A74="","",IF(COUNTIFS($A$3:$A$2000,$A74,$C$3:$C$2000,$C74)&gt;1,"重複",""))</f>
        <v/>
      </c>
    </row>
    <row r="75" ht="15" customHeight="1">
      <c r="A75" s="6" t="n"/>
      <c r="B75" s="22">
        <f>IFERROR(IF($A75="","",VLOOKUP($A75,'04_研修実施記録簿'!$A$3:$C$500,2,FALSE)),"")</f>
        <v/>
      </c>
      <c r="C75" s="6" t="n"/>
      <c r="D75" s="20">
        <f>IFERROR(IF($A75="","",VLOOKUP($A75,'04_研修実施記録簿'!$A$3:$C$500,3,FALSE)),"")</f>
        <v/>
      </c>
      <c r="E75" s="6" t="n"/>
      <c r="F75" s="6" t="n"/>
      <c r="G75" s="27" t="n"/>
      <c r="H75" s="20">
        <f>IF($A75="","",IF(COUNTIFS($A$3:$A$2000,$A75,$C$3:$C$2000,$C75)&gt;1,"重複",""))</f>
        <v/>
      </c>
    </row>
    <row r="76" ht="15" customHeight="1">
      <c r="A76" s="6" t="n"/>
      <c r="B76" s="22">
        <f>IFERROR(IF($A76="","",VLOOKUP($A76,'04_研修実施記録簿'!$A$3:$C$500,2,FALSE)),"")</f>
        <v/>
      </c>
      <c r="C76" s="6" t="n"/>
      <c r="D76" s="20">
        <f>IFERROR(IF($A76="","",VLOOKUP($A76,'04_研修実施記録簿'!$A$3:$C$500,3,FALSE)),"")</f>
        <v/>
      </c>
      <c r="E76" s="6" t="n"/>
      <c r="F76" s="6" t="n"/>
      <c r="G76" s="27" t="n"/>
      <c r="H76" s="20">
        <f>IF($A76="","",IF(COUNTIFS($A$3:$A$2000,$A76,$C$3:$C$2000,$C76)&gt;1,"重複",""))</f>
        <v/>
      </c>
    </row>
    <row r="77" ht="15" customHeight="1">
      <c r="A77" s="6" t="n"/>
      <c r="B77" s="22">
        <f>IFERROR(IF($A77="","",VLOOKUP($A77,'04_研修実施記録簿'!$A$3:$C$500,2,FALSE)),"")</f>
        <v/>
      </c>
      <c r="C77" s="6" t="n"/>
      <c r="D77" s="20">
        <f>IFERROR(IF($A77="","",VLOOKUP($A77,'04_研修実施記録簿'!$A$3:$C$500,3,FALSE)),"")</f>
        <v/>
      </c>
      <c r="E77" s="6" t="n"/>
      <c r="F77" s="6" t="n"/>
      <c r="G77" s="27" t="n"/>
      <c r="H77" s="20">
        <f>IF($A77="","",IF(COUNTIFS($A$3:$A$2000,$A77,$C$3:$C$2000,$C77)&gt;1,"重複",""))</f>
        <v/>
      </c>
    </row>
    <row r="78" ht="15" customHeight="1">
      <c r="A78" s="6" t="n"/>
      <c r="B78" s="22">
        <f>IFERROR(IF($A78="","",VLOOKUP($A78,'04_研修実施記録簿'!$A$3:$C$500,2,FALSE)),"")</f>
        <v/>
      </c>
      <c r="C78" s="6" t="n"/>
      <c r="D78" s="20">
        <f>IFERROR(IF($A78="","",VLOOKUP($A78,'04_研修実施記録簿'!$A$3:$C$500,3,FALSE)),"")</f>
        <v/>
      </c>
      <c r="E78" s="6" t="n"/>
      <c r="F78" s="6" t="n"/>
      <c r="G78" s="27" t="n"/>
      <c r="H78" s="20">
        <f>IF($A78="","",IF(COUNTIFS($A$3:$A$2000,$A78,$C$3:$C$2000,$C78)&gt;1,"重複",""))</f>
        <v/>
      </c>
    </row>
    <row r="79" ht="15" customHeight="1">
      <c r="A79" s="6" t="n"/>
      <c r="B79" s="22">
        <f>IFERROR(IF($A79="","",VLOOKUP($A79,'04_研修実施記録簿'!$A$3:$C$500,2,FALSE)),"")</f>
        <v/>
      </c>
      <c r="C79" s="6" t="n"/>
      <c r="D79" s="20">
        <f>IFERROR(IF($A79="","",VLOOKUP($A79,'04_研修実施記録簿'!$A$3:$C$500,3,FALSE)),"")</f>
        <v/>
      </c>
      <c r="E79" s="6" t="n"/>
      <c r="F79" s="6" t="n"/>
      <c r="G79" s="27" t="n"/>
      <c r="H79" s="20">
        <f>IF($A79="","",IF(COUNTIFS($A$3:$A$2000,$A79,$C$3:$C$2000,$C79)&gt;1,"重複",""))</f>
        <v/>
      </c>
    </row>
    <row r="80" ht="15" customHeight="1">
      <c r="A80" s="6" t="n"/>
      <c r="B80" s="22">
        <f>IFERROR(IF($A80="","",VLOOKUP($A80,'04_研修実施記録簿'!$A$3:$C$500,2,FALSE)),"")</f>
        <v/>
      </c>
      <c r="C80" s="6" t="n"/>
      <c r="D80" s="20">
        <f>IFERROR(IF($A80="","",VLOOKUP($A80,'04_研修実施記録簿'!$A$3:$C$500,3,FALSE)),"")</f>
        <v/>
      </c>
      <c r="E80" s="6" t="n"/>
      <c r="F80" s="6" t="n"/>
      <c r="G80" s="27" t="n"/>
      <c r="H80" s="20">
        <f>IF($A80="","",IF(COUNTIFS($A$3:$A$2000,$A80,$C$3:$C$2000,$C80)&gt;1,"重複",""))</f>
        <v/>
      </c>
    </row>
    <row r="81" ht="15" customHeight="1">
      <c r="A81" s="6" t="n"/>
      <c r="B81" s="22">
        <f>IFERROR(IF($A81="","",VLOOKUP($A81,'04_研修実施記録簿'!$A$3:$C$500,2,FALSE)),"")</f>
        <v/>
      </c>
      <c r="C81" s="6" t="n"/>
      <c r="D81" s="20">
        <f>IFERROR(IF($A81="","",VLOOKUP($A81,'04_研修実施記録簿'!$A$3:$C$500,3,FALSE)),"")</f>
        <v/>
      </c>
      <c r="E81" s="6" t="n"/>
      <c r="F81" s="6" t="n"/>
      <c r="G81" s="27" t="n"/>
      <c r="H81" s="20">
        <f>IF($A81="","",IF(COUNTIFS($A$3:$A$2000,$A81,$C$3:$C$2000,$C81)&gt;1,"重複",""))</f>
        <v/>
      </c>
    </row>
    <row r="82" ht="15" customHeight="1">
      <c r="A82" s="6" t="n"/>
      <c r="B82" s="22">
        <f>IFERROR(IF($A82="","",VLOOKUP($A82,'04_研修実施記録簿'!$A$3:$C$500,2,FALSE)),"")</f>
        <v/>
      </c>
      <c r="C82" s="6" t="n"/>
      <c r="D82" s="20">
        <f>IFERROR(IF($A82="","",VLOOKUP($A82,'04_研修実施記録簿'!$A$3:$C$500,3,FALSE)),"")</f>
        <v/>
      </c>
      <c r="E82" s="6" t="n"/>
      <c r="F82" s="6" t="n"/>
      <c r="G82" s="27" t="n"/>
      <c r="H82" s="20">
        <f>IF($A82="","",IF(COUNTIFS($A$3:$A$2000,$A82,$C$3:$C$2000,$C82)&gt;1,"重複",""))</f>
        <v/>
      </c>
    </row>
    <row r="83" ht="15" customHeight="1">
      <c r="A83" s="6" t="n"/>
      <c r="B83" s="22">
        <f>IFERROR(IF($A83="","",VLOOKUP($A83,'04_研修実施記録簿'!$A$3:$C$500,2,FALSE)),"")</f>
        <v/>
      </c>
      <c r="C83" s="6" t="n"/>
      <c r="D83" s="20">
        <f>IFERROR(IF($A83="","",VLOOKUP($A83,'04_研修実施記録簿'!$A$3:$C$500,3,FALSE)),"")</f>
        <v/>
      </c>
      <c r="E83" s="6" t="n"/>
      <c r="F83" s="6" t="n"/>
      <c r="G83" s="27" t="n"/>
      <c r="H83" s="20">
        <f>IF($A83="","",IF(COUNTIFS($A$3:$A$2000,$A83,$C$3:$C$2000,$C83)&gt;1,"重複",""))</f>
        <v/>
      </c>
    </row>
    <row r="84" ht="15" customHeight="1">
      <c r="A84" s="6" t="n"/>
      <c r="B84" s="22">
        <f>IFERROR(IF($A84="","",VLOOKUP($A84,'04_研修実施記録簿'!$A$3:$C$500,2,FALSE)),"")</f>
        <v/>
      </c>
      <c r="C84" s="6" t="n"/>
      <c r="D84" s="20">
        <f>IFERROR(IF($A84="","",VLOOKUP($A84,'04_研修実施記録簿'!$A$3:$C$500,3,FALSE)),"")</f>
        <v/>
      </c>
      <c r="E84" s="6" t="n"/>
      <c r="F84" s="6" t="n"/>
      <c r="G84" s="27" t="n"/>
      <c r="H84" s="20">
        <f>IF($A84="","",IF(COUNTIFS($A$3:$A$2000,$A84,$C$3:$C$2000,$C84)&gt;1,"重複",""))</f>
        <v/>
      </c>
    </row>
    <row r="85" ht="15" customHeight="1">
      <c r="A85" s="6" t="n"/>
      <c r="B85" s="22">
        <f>IFERROR(IF($A85="","",VLOOKUP($A85,'04_研修実施記録簿'!$A$3:$C$500,2,FALSE)),"")</f>
        <v/>
      </c>
      <c r="C85" s="6" t="n"/>
      <c r="D85" s="20">
        <f>IFERROR(IF($A85="","",VLOOKUP($A85,'04_研修実施記録簿'!$A$3:$C$500,3,FALSE)),"")</f>
        <v/>
      </c>
      <c r="E85" s="6" t="n"/>
      <c r="F85" s="6" t="n"/>
      <c r="G85" s="27" t="n"/>
      <c r="H85" s="20">
        <f>IF($A85="","",IF(COUNTIFS($A$3:$A$2000,$A85,$C$3:$C$2000,$C85)&gt;1,"重複",""))</f>
        <v/>
      </c>
    </row>
    <row r="86" ht="15" customHeight="1">
      <c r="A86" s="6" t="n"/>
      <c r="B86" s="22">
        <f>IFERROR(IF($A86="","",VLOOKUP($A86,'04_研修実施記録簿'!$A$3:$C$500,2,FALSE)),"")</f>
        <v/>
      </c>
      <c r="C86" s="6" t="n"/>
      <c r="D86" s="20">
        <f>IFERROR(IF($A86="","",VLOOKUP($A86,'04_研修実施記録簿'!$A$3:$C$500,3,FALSE)),"")</f>
        <v/>
      </c>
      <c r="E86" s="6" t="n"/>
      <c r="F86" s="6" t="n"/>
      <c r="G86" s="27" t="n"/>
      <c r="H86" s="20">
        <f>IF($A86="","",IF(COUNTIFS($A$3:$A$2000,$A86,$C$3:$C$2000,$C86)&gt;1,"重複",""))</f>
        <v/>
      </c>
    </row>
    <row r="87" ht="15" customHeight="1">
      <c r="A87" s="6" t="n"/>
      <c r="B87" s="22">
        <f>IFERROR(IF($A87="","",VLOOKUP($A87,'04_研修実施記録簿'!$A$3:$C$500,2,FALSE)),"")</f>
        <v/>
      </c>
      <c r="C87" s="6" t="n"/>
      <c r="D87" s="20">
        <f>IFERROR(IF($A87="","",VLOOKUP($A87,'04_研修実施記録簿'!$A$3:$C$500,3,FALSE)),"")</f>
        <v/>
      </c>
      <c r="E87" s="6" t="n"/>
      <c r="F87" s="6" t="n"/>
      <c r="G87" s="27" t="n"/>
      <c r="H87" s="20">
        <f>IF($A87="","",IF(COUNTIFS($A$3:$A$2000,$A87,$C$3:$C$2000,$C87)&gt;1,"重複",""))</f>
        <v/>
      </c>
    </row>
    <row r="88" ht="15" customHeight="1">
      <c r="A88" s="6" t="n"/>
      <c r="B88" s="22">
        <f>IFERROR(IF($A88="","",VLOOKUP($A88,'04_研修実施記録簿'!$A$3:$C$500,2,FALSE)),"")</f>
        <v/>
      </c>
      <c r="C88" s="6" t="n"/>
      <c r="D88" s="20">
        <f>IFERROR(IF($A88="","",VLOOKUP($A88,'04_研修実施記録簿'!$A$3:$C$500,3,FALSE)),"")</f>
        <v/>
      </c>
      <c r="E88" s="6" t="n"/>
      <c r="F88" s="6" t="n"/>
      <c r="G88" s="27" t="n"/>
      <c r="H88" s="20">
        <f>IF($A88="","",IF(COUNTIFS($A$3:$A$2000,$A88,$C$3:$C$2000,$C88)&gt;1,"重複",""))</f>
        <v/>
      </c>
    </row>
    <row r="89" ht="15" customHeight="1">
      <c r="A89" s="6" t="n"/>
      <c r="B89" s="22">
        <f>IFERROR(IF($A89="","",VLOOKUP($A89,'04_研修実施記録簿'!$A$3:$C$500,2,FALSE)),"")</f>
        <v/>
      </c>
      <c r="C89" s="6" t="n"/>
      <c r="D89" s="20">
        <f>IFERROR(IF($A89="","",VLOOKUP($A89,'04_研修実施記録簿'!$A$3:$C$500,3,FALSE)),"")</f>
        <v/>
      </c>
      <c r="E89" s="6" t="n"/>
      <c r="F89" s="6" t="n"/>
      <c r="G89" s="27" t="n"/>
      <c r="H89" s="20">
        <f>IF($A89="","",IF(COUNTIFS($A$3:$A$2000,$A89,$C$3:$C$2000,$C89)&gt;1,"重複",""))</f>
        <v/>
      </c>
    </row>
    <row r="90" ht="15" customHeight="1">
      <c r="A90" s="6" t="n"/>
      <c r="B90" s="22">
        <f>IFERROR(IF($A90="","",VLOOKUP($A90,'04_研修実施記録簿'!$A$3:$C$500,2,FALSE)),"")</f>
        <v/>
      </c>
      <c r="C90" s="6" t="n"/>
      <c r="D90" s="20">
        <f>IFERROR(IF($A90="","",VLOOKUP($A90,'04_研修実施記録簿'!$A$3:$C$500,3,FALSE)),"")</f>
        <v/>
      </c>
      <c r="E90" s="6" t="n"/>
      <c r="F90" s="6" t="n"/>
      <c r="G90" s="27" t="n"/>
      <c r="H90" s="20">
        <f>IF($A90="","",IF(COUNTIFS($A$3:$A$2000,$A90,$C$3:$C$2000,$C90)&gt;1,"重複",""))</f>
        <v/>
      </c>
    </row>
    <row r="91" ht="15" customHeight="1">
      <c r="A91" s="6" t="n"/>
      <c r="B91" s="22">
        <f>IFERROR(IF($A91="","",VLOOKUP($A91,'04_研修実施記録簿'!$A$3:$C$500,2,FALSE)),"")</f>
        <v/>
      </c>
      <c r="C91" s="6" t="n"/>
      <c r="D91" s="20">
        <f>IFERROR(IF($A91="","",VLOOKUP($A91,'04_研修実施記録簿'!$A$3:$C$500,3,FALSE)),"")</f>
        <v/>
      </c>
      <c r="E91" s="6" t="n"/>
      <c r="F91" s="6" t="n"/>
      <c r="G91" s="27" t="n"/>
      <c r="H91" s="20">
        <f>IF($A91="","",IF(COUNTIFS($A$3:$A$2000,$A91,$C$3:$C$2000,$C91)&gt;1,"重複",""))</f>
        <v/>
      </c>
    </row>
    <row r="92" ht="15" customHeight="1">
      <c r="A92" s="6" t="n"/>
      <c r="B92" s="22">
        <f>IFERROR(IF($A92="","",VLOOKUP($A92,'04_研修実施記録簿'!$A$3:$C$500,2,FALSE)),"")</f>
        <v/>
      </c>
      <c r="C92" s="6" t="n"/>
      <c r="D92" s="20">
        <f>IFERROR(IF($A92="","",VLOOKUP($A92,'04_研修実施記録簿'!$A$3:$C$500,3,FALSE)),"")</f>
        <v/>
      </c>
      <c r="E92" s="6" t="n"/>
      <c r="F92" s="6" t="n"/>
      <c r="G92" s="27" t="n"/>
      <c r="H92" s="20">
        <f>IF($A92="","",IF(COUNTIFS($A$3:$A$2000,$A92,$C$3:$C$2000,$C92)&gt;1,"重複",""))</f>
        <v/>
      </c>
    </row>
    <row r="93" ht="15" customHeight="1">
      <c r="A93" s="6" t="n"/>
      <c r="B93" s="22">
        <f>IFERROR(IF($A93="","",VLOOKUP($A93,'04_研修実施記録簿'!$A$3:$C$500,2,FALSE)),"")</f>
        <v/>
      </c>
      <c r="C93" s="6" t="n"/>
      <c r="D93" s="20">
        <f>IFERROR(IF($A93="","",VLOOKUP($A93,'04_研修実施記録簿'!$A$3:$C$500,3,FALSE)),"")</f>
        <v/>
      </c>
      <c r="E93" s="6" t="n"/>
      <c r="F93" s="6" t="n"/>
      <c r="G93" s="27" t="n"/>
      <c r="H93" s="20">
        <f>IF($A93="","",IF(COUNTIFS($A$3:$A$2000,$A93,$C$3:$C$2000,$C93)&gt;1,"重複",""))</f>
        <v/>
      </c>
    </row>
    <row r="94" ht="15" customHeight="1">
      <c r="A94" s="6" t="n"/>
      <c r="B94" s="22">
        <f>IFERROR(IF($A94="","",VLOOKUP($A94,'04_研修実施記録簿'!$A$3:$C$500,2,FALSE)),"")</f>
        <v/>
      </c>
      <c r="C94" s="6" t="n"/>
      <c r="D94" s="20">
        <f>IFERROR(IF($A94="","",VLOOKUP($A94,'04_研修実施記録簿'!$A$3:$C$500,3,FALSE)),"")</f>
        <v/>
      </c>
      <c r="E94" s="6" t="n"/>
      <c r="F94" s="6" t="n"/>
      <c r="G94" s="27" t="n"/>
      <c r="H94" s="20">
        <f>IF($A94="","",IF(COUNTIFS($A$3:$A$2000,$A94,$C$3:$C$2000,$C94)&gt;1,"重複",""))</f>
        <v/>
      </c>
    </row>
    <row r="95" ht="15" customHeight="1">
      <c r="A95" s="6" t="n"/>
      <c r="B95" s="22">
        <f>IFERROR(IF($A95="","",VLOOKUP($A95,'04_研修実施記録簿'!$A$3:$C$500,2,FALSE)),"")</f>
        <v/>
      </c>
      <c r="C95" s="6" t="n"/>
      <c r="D95" s="20">
        <f>IFERROR(IF($A95="","",VLOOKUP($A95,'04_研修実施記録簿'!$A$3:$C$500,3,FALSE)),"")</f>
        <v/>
      </c>
      <c r="E95" s="6" t="n"/>
      <c r="F95" s="6" t="n"/>
      <c r="G95" s="27" t="n"/>
      <c r="H95" s="20">
        <f>IF($A95="","",IF(COUNTIFS($A$3:$A$2000,$A95,$C$3:$C$2000,$C95)&gt;1,"重複",""))</f>
        <v/>
      </c>
    </row>
    <row r="96" ht="15" customHeight="1">
      <c r="A96" s="6" t="n"/>
      <c r="B96" s="22">
        <f>IFERROR(IF($A96="","",VLOOKUP($A96,'04_研修実施記録簿'!$A$3:$C$500,2,FALSE)),"")</f>
        <v/>
      </c>
      <c r="C96" s="6" t="n"/>
      <c r="D96" s="20">
        <f>IFERROR(IF($A96="","",VLOOKUP($A96,'04_研修実施記録簿'!$A$3:$C$500,3,FALSE)),"")</f>
        <v/>
      </c>
      <c r="E96" s="6" t="n"/>
      <c r="F96" s="6" t="n"/>
      <c r="G96" s="27" t="n"/>
      <c r="H96" s="20">
        <f>IF($A96="","",IF(COUNTIFS($A$3:$A$2000,$A96,$C$3:$C$2000,$C96)&gt;1,"重複",""))</f>
        <v/>
      </c>
    </row>
    <row r="97" ht="15" customHeight="1">
      <c r="A97" s="6" t="n"/>
      <c r="B97" s="22">
        <f>IFERROR(IF($A97="","",VLOOKUP($A97,'04_研修実施記録簿'!$A$3:$C$500,2,FALSE)),"")</f>
        <v/>
      </c>
      <c r="C97" s="6" t="n"/>
      <c r="D97" s="20">
        <f>IFERROR(IF($A97="","",VLOOKUP($A97,'04_研修実施記録簿'!$A$3:$C$500,3,FALSE)),"")</f>
        <v/>
      </c>
      <c r="E97" s="6" t="n"/>
      <c r="F97" s="6" t="n"/>
      <c r="G97" s="27" t="n"/>
      <c r="H97" s="20">
        <f>IF($A97="","",IF(COUNTIFS($A$3:$A$2000,$A97,$C$3:$C$2000,$C97)&gt;1,"重複",""))</f>
        <v/>
      </c>
    </row>
    <row r="98" ht="15" customHeight="1">
      <c r="A98" s="6" t="n"/>
      <c r="B98" s="22">
        <f>IFERROR(IF($A98="","",VLOOKUP($A98,'04_研修実施記録簿'!$A$3:$C$500,2,FALSE)),"")</f>
        <v/>
      </c>
      <c r="C98" s="6" t="n"/>
      <c r="D98" s="20">
        <f>IFERROR(IF($A98="","",VLOOKUP($A98,'04_研修実施記録簿'!$A$3:$C$500,3,FALSE)),"")</f>
        <v/>
      </c>
      <c r="E98" s="6" t="n"/>
      <c r="F98" s="6" t="n"/>
      <c r="G98" s="27" t="n"/>
      <c r="H98" s="20">
        <f>IF($A98="","",IF(COUNTIFS($A$3:$A$2000,$A98,$C$3:$C$2000,$C98)&gt;1,"重複",""))</f>
        <v/>
      </c>
    </row>
    <row r="99" ht="15" customHeight="1">
      <c r="A99" s="6" t="n"/>
      <c r="B99" s="22">
        <f>IFERROR(IF($A99="","",VLOOKUP($A99,'04_研修実施記録簿'!$A$3:$C$500,2,FALSE)),"")</f>
        <v/>
      </c>
      <c r="C99" s="6" t="n"/>
      <c r="D99" s="20">
        <f>IFERROR(IF($A99="","",VLOOKUP($A99,'04_研修実施記録簿'!$A$3:$C$500,3,FALSE)),"")</f>
        <v/>
      </c>
      <c r="E99" s="6" t="n"/>
      <c r="F99" s="6" t="n"/>
      <c r="G99" s="27" t="n"/>
      <c r="H99" s="20">
        <f>IF($A99="","",IF(COUNTIFS($A$3:$A$2000,$A99,$C$3:$C$2000,$C99)&gt;1,"重複",""))</f>
        <v/>
      </c>
    </row>
    <row r="100" ht="15" customHeight="1">
      <c r="A100" s="6" t="n"/>
      <c r="B100" s="22">
        <f>IFERROR(IF($A100="","",VLOOKUP($A100,'04_研修実施記録簿'!$A$3:$C$500,2,FALSE)),"")</f>
        <v/>
      </c>
      <c r="C100" s="6" t="n"/>
      <c r="D100" s="20">
        <f>IFERROR(IF($A100="","",VLOOKUP($A100,'04_研修実施記録簿'!$A$3:$C$500,3,FALSE)),"")</f>
        <v/>
      </c>
      <c r="E100" s="6" t="n"/>
      <c r="F100" s="6" t="n"/>
      <c r="G100" s="27" t="n"/>
      <c r="H100" s="20">
        <f>IF($A100="","",IF(COUNTIFS($A$3:$A$2000,$A100,$C$3:$C$2000,$C100)&gt;1,"重複",""))</f>
        <v/>
      </c>
    </row>
    <row r="101" ht="15" customHeight="1">
      <c r="A101" s="6" t="n"/>
      <c r="B101" s="22">
        <f>IFERROR(IF($A101="","",VLOOKUP($A101,'04_研修実施記録簿'!$A$3:$C$500,2,FALSE)),"")</f>
        <v/>
      </c>
      <c r="C101" s="6" t="n"/>
      <c r="D101" s="20">
        <f>IFERROR(IF($A101="","",VLOOKUP($A101,'04_研修実施記録簿'!$A$3:$C$500,3,FALSE)),"")</f>
        <v/>
      </c>
      <c r="E101" s="6" t="n"/>
      <c r="F101" s="6" t="n"/>
      <c r="G101" s="27" t="n"/>
      <c r="H101" s="20">
        <f>IF($A101="","",IF(COUNTIFS($A$3:$A$2000,$A101,$C$3:$C$2000,$C101)&gt;1,"重複",""))</f>
        <v/>
      </c>
    </row>
    <row r="102" ht="15" customHeight="1">
      <c r="A102" s="6" t="n"/>
      <c r="B102" s="22">
        <f>IFERROR(IF($A102="","",VLOOKUP($A102,'04_研修実施記録簿'!$A$3:$C$500,2,FALSE)),"")</f>
        <v/>
      </c>
      <c r="C102" s="6" t="n"/>
      <c r="D102" s="20">
        <f>IFERROR(IF($A102="","",VLOOKUP($A102,'04_研修実施記録簿'!$A$3:$C$500,3,FALSE)),"")</f>
        <v/>
      </c>
      <c r="E102" s="6" t="n"/>
      <c r="F102" s="6" t="n"/>
      <c r="G102" s="27" t="n"/>
      <c r="H102" s="20">
        <f>IF($A102="","",IF(COUNTIFS($A$3:$A$2000,$A102,$C$3:$C$2000,$C102)&gt;1,"重複",""))</f>
        <v/>
      </c>
    </row>
    <row r="103" ht="15" customHeight="1">
      <c r="A103" s="6" t="n"/>
      <c r="B103" s="22">
        <f>IFERROR(IF($A103="","",VLOOKUP($A103,'04_研修実施記録簿'!$A$3:$C$500,2,FALSE)),"")</f>
        <v/>
      </c>
      <c r="C103" s="6" t="n"/>
      <c r="D103" s="20">
        <f>IFERROR(IF($A103="","",VLOOKUP($A103,'04_研修実施記録簿'!$A$3:$C$500,3,FALSE)),"")</f>
        <v/>
      </c>
      <c r="E103" s="6" t="n"/>
      <c r="F103" s="6" t="n"/>
      <c r="G103" s="27" t="n"/>
      <c r="H103" s="20">
        <f>IF($A103="","",IF(COUNTIFS($A$3:$A$2000,$A103,$C$3:$C$2000,$C103)&gt;1,"重複",""))</f>
        <v/>
      </c>
    </row>
    <row r="104" ht="15" customHeight="1">
      <c r="A104" s="6" t="n"/>
      <c r="B104" s="22">
        <f>IFERROR(IF($A104="","",VLOOKUP($A104,'04_研修実施記録簿'!$A$3:$C$500,2,FALSE)),"")</f>
        <v/>
      </c>
      <c r="C104" s="6" t="n"/>
      <c r="D104" s="20">
        <f>IFERROR(IF($A104="","",VLOOKUP($A104,'04_研修実施記録簿'!$A$3:$C$500,3,FALSE)),"")</f>
        <v/>
      </c>
      <c r="E104" s="6" t="n"/>
      <c r="F104" s="6" t="n"/>
      <c r="G104" s="27" t="n"/>
      <c r="H104" s="20">
        <f>IF($A104="","",IF(COUNTIFS($A$3:$A$2000,$A104,$C$3:$C$2000,$C104)&gt;1,"重複",""))</f>
        <v/>
      </c>
    </row>
    <row r="105" ht="15" customHeight="1">
      <c r="A105" s="6" t="n"/>
      <c r="B105" s="22">
        <f>IFERROR(IF($A105="","",VLOOKUP($A105,'04_研修実施記録簿'!$A$3:$C$500,2,FALSE)),"")</f>
        <v/>
      </c>
      <c r="C105" s="6" t="n"/>
      <c r="D105" s="20">
        <f>IFERROR(IF($A105="","",VLOOKUP($A105,'04_研修実施記録簿'!$A$3:$C$500,3,FALSE)),"")</f>
        <v/>
      </c>
      <c r="E105" s="6" t="n"/>
      <c r="F105" s="6" t="n"/>
      <c r="G105" s="27" t="n"/>
      <c r="H105" s="20">
        <f>IF($A105="","",IF(COUNTIFS($A$3:$A$2000,$A105,$C$3:$C$2000,$C105)&gt;1,"重複",""))</f>
        <v/>
      </c>
    </row>
    <row r="106" ht="15" customHeight="1">
      <c r="A106" s="6" t="n"/>
      <c r="B106" s="22">
        <f>IFERROR(IF($A106="","",VLOOKUP($A106,'04_研修実施記録簿'!$A$3:$C$500,2,FALSE)),"")</f>
        <v/>
      </c>
      <c r="C106" s="6" t="n"/>
      <c r="D106" s="20">
        <f>IFERROR(IF($A106="","",VLOOKUP($A106,'04_研修実施記録簿'!$A$3:$C$500,3,FALSE)),"")</f>
        <v/>
      </c>
      <c r="E106" s="6" t="n"/>
      <c r="F106" s="6" t="n"/>
      <c r="G106" s="27" t="n"/>
      <c r="H106" s="20">
        <f>IF($A106="","",IF(COUNTIFS($A$3:$A$2000,$A106,$C$3:$C$2000,$C106)&gt;1,"重複",""))</f>
        <v/>
      </c>
    </row>
    <row r="107" ht="15" customHeight="1">
      <c r="A107" s="6" t="n"/>
      <c r="B107" s="22">
        <f>IFERROR(IF($A107="","",VLOOKUP($A107,'04_研修実施記録簿'!$A$3:$C$500,2,FALSE)),"")</f>
        <v/>
      </c>
      <c r="C107" s="6" t="n"/>
      <c r="D107" s="20">
        <f>IFERROR(IF($A107="","",VLOOKUP($A107,'04_研修実施記録簿'!$A$3:$C$500,3,FALSE)),"")</f>
        <v/>
      </c>
      <c r="E107" s="6" t="n"/>
      <c r="F107" s="6" t="n"/>
      <c r="G107" s="27" t="n"/>
      <c r="H107" s="20">
        <f>IF($A107="","",IF(COUNTIFS($A$3:$A$2000,$A107,$C$3:$C$2000,$C107)&gt;1,"重複",""))</f>
        <v/>
      </c>
    </row>
    <row r="108" ht="15" customHeight="1">
      <c r="A108" s="6" t="n"/>
      <c r="B108" s="22">
        <f>IFERROR(IF($A108="","",VLOOKUP($A108,'04_研修実施記録簿'!$A$3:$C$500,2,FALSE)),"")</f>
        <v/>
      </c>
      <c r="C108" s="6" t="n"/>
      <c r="D108" s="20">
        <f>IFERROR(IF($A108="","",VLOOKUP($A108,'04_研修実施記録簿'!$A$3:$C$500,3,FALSE)),"")</f>
        <v/>
      </c>
      <c r="E108" s="6" t="n"/>
      <c r="F108" s="6" t="n"/>
      <c r="G108" s="27" t="n"/>
      <c r="H108" s="20">
        <f>IF($A108="","",IF(COUNTIFS($A$3:$A$2000,$A108,$C$3:$C$2000,$C108)&gt;1,"重複",""))</f>
        <v/>
      </c>
    </row>
    <row r="109" ht="15" customHeight="1">
      <c r="A109" s="6" t="n"/>
      <c r="B109" s="22">
        <f>IFERROR(IF($A109="","",VLOOKUP($A109,'04_研修実施記録簿'!$A$3:$C$500,2,FALSE)),"")</f>
        <v/>
      </c>
      <c r="C109" s="6" t="n"/>
      <c r="D109" s="20">
        <f>IFERROR(IF($A109="","",VLOOKUP($A109,'04_研修実施記録簿'!$A$3:$C$500,3,FALSE)),"")</f>
        <v/>
      </c>
      <c r="E109" s="6" t="n"/>
      <c r="F109" s="6" t="n"/>
      <c r="G109" s="27" t="n"/>
      <c r="H109" s="20">
        <f>IF($A109="","",IF(COUNTIFS($A$3:$A$2000,$A109,$C$3:$C$2000,$C109)&gt;1,"重複",""))</f>
        <v/>
      </c>
    </row>
    <row r="110" ht="15" customHeight="1">
      <c r="A110" s="6" t="n"/>
      <c r="B110" s="22">
        <f>IFERROR(IF($A110="","",VLOOKUP($A110,'04_研修実施記録簿'!$A$3:$C$500,2,FALSE)),"")</f>
        <v/>
      </c>
      <c r="C110" s="6" t="n"/>
      <c r="D110" s="20">
        <f>IFERROR(IF($A110="","",VLOOKUP($A110,'04_研修実施記録簿'!$A$3:$C$500,3,FALSE)),"")</f>
        <v/>
      </c>
      <c r="E110" s="6" t="n"/>
      <c r="F110" s="6" t="n"/>
      <c r="G110" s="27" t="n"/>
      <c r="H110" s="20">
        <f>IF($A110="","",IF(COUNTIFS($A$3:$A$2000,$A110,$C$3:$C$2000,$C110)&gt;1,"重複",""))</f>
        <v/>
      </c>
    </row>
    <row r="111" ht="15" customHeight="1">
      <c r="A111" s="6" t="n"/>
      <c r="B111" s="22">
        <f>IFERROR(IF($A111="","",VLOOKUP($A111,'04_研修実施記録簿'!$A$3:$C$500,2,FALSE)),"")</f>
        <v/>
      </c>
      <c r="C111" s="6" t="n"/>
      <c r="D111" s="20">
        <f>IFERROR(IF($A111="","",VLOOKUP($A111,'04_研修実施記録簿'!$A$3:$C$500,3,FALSE)),"")</f>
        <v/>
      </c>
      <c r="E111" s="6" t="n"/>
      <c r="F111" s="6" t="n"/>
      <c r="G111" s="27" t="n"/>
      <c r="H111" s="20">
        <f>IF($A111="","",IF(COUNTIFS($A$3:$A$2000,$A111,$C$3:$C$2000,$C111)&gt;1,"重複",""))</f>
        <v/>
      </c>
    </row>
    <row r="112" ht="15" customHeight="1">
      <c r="A112" s="6" t="n"/>
      <c r="B112" s="22">
        <f>IFERROR(IF($A112="","",VLOOKUP($A112,'04_研修実施記録簿'!$A$3:$C$500,2,FALSE)),"")</f>
        <v/>
      </c>
      <c r="C112" s="6" t="n"/>
      <c r="D112" s="20">
        <f>IFERROR(IF($A112="","",VLOOKUP($A112,'04_研修実施記録簿'!$A$3:$C$500,3,FALSE)),"")</f>
        <v/>
      </c>
      <c r="E112" s="6" t="n"/>
      <c r="F112" s="6" t="n"/>
      <c r="G112" s="27" t="n"/>
      <c r="H112" s="20">
        <f>IF($A112="","",IF(COUNTIFS($A$3:$A$2000,$A112,$C$3:$C$2000,$C112)&gt;1,"重複",""))</f>
        <v/>
      </c>
    </row>
    <row r="113" ht="15" customHeight="1">
      <c r="A113" s="6" t="n"/>
      <c r="B113" s="22">
        <f>IFERROR(IF($A113="","",VLOOKUP($A113,'04_研修実施記録簿'!$A$3:$C$500,2,FALSE)),"")</f>
        <v/>
      </c>
      <c r="C113" s="6" t="n"/>
      <c r="D113" s="20">
        <f>IFERROR(IF($A113="","",VLOOKUP($A113,'04_研修実施記録簿'!$A$3:$C$500,3,FALSE)),"")</f>
        <v/>
      </c>
      <c r="E113" s="6" t="n"/>
      <c r="F113" s="6" t="n"/>
      <c r="G113" s="27" t="n"/>
      <c r="H113" s="20">
        <f>IF($A113="","",IF(COUNTIFS($A$3:$A$2000,$A113,$C$3:$C$2000,$C113)&gt;1,"重複",""))</f>
        <v/>
      </c>
    </row>
    <row r="114" ht="15" customHeight="1">
      <c r="A114" s="6" t="n"/>
      <c r="B114" s="22">
        <f>IFERROR(IF($A114="","",VLOOKUP($A114,'04_研修実施記録簿'!$A$3:$C$500,2,FALSE)),"")</f>
        <v/>
      </c>
      <c r="C114" s="6" t="n"/>
      <c r="D114" s="20">
        <f>IFERROR(IF($A114="","",VLOOKUP($A114,'04_研修実施記録簿'!$A$3:$C$500,3,FALSE)),"")</f>
        <v/>
      </c>
      <c r="E114" s="6" t="n"/>
      <c r="F114" s="6" t="n"/>
      <c r="G114" s="27" t="n"/>
      <c r="H114" s="20">
        <f>IF($A114="","",IF(COUNTIFS($A$3:$A$2000,$A114,$C$3:$C$2000,$C114)&gt;1,"重複",""))</f>
        <v/>
      </c>
    </row>
    <row r="115" ht="15" customHeight="1">
      <c r="A115" s="6" t="n"/>
      <c r="B115" s="22">
        <f>IFERROR(IF($A115="","",VLOOKUP($A115,'04_研修実施記録簿'!$A$3:$C$500,2,FALSE)),"")</f>
        <v/>
      </c>
      <c r="C115" s="6" t="n"/>
      <c r="D115" s="20">
        <f>IFERROR(IF($A115="","",VLOOKUP($A115,'04_研修実施記録簿'!$A$3:$C$500,3,FALSE)),"")</f>
        <v/>
      </c>
      <c r="E115" s="6" t="n"/>
      <c r="F115" s="6" t="n"/>
      <c r="G115" s="27" t="n"/>
      <c r="H115" s="20">
        <f>IF($A115="","",IF(COUNTIFS($A$3:$A$2000,$A115,$C$3:$C$2000,$C115)&gt;1,"重複",""))</f>
        <v/>
      </c>
    </row>
    <row r="116" ht="15" customHeight="1">
      <c r="A116" s="6" t="n"/>
      <c r="B116" s="22">
        <f>IFERROR(IF($A116="","",VLOOKUP($A116,'04_研修実施記録簿'!$A$3:$C$500,2,FALSE)),"")</f>
        <v/>
      </c>
      <c r="C116" s="6" t="n"/>
      <c r="D116" s="20">
        <f>IFERROR(IF($A116="","",VLOOKUP($A116,'04_研修実施記録簿'!$A$3:$C$500,3,FALSE)),"")</f>
        <v/>
      </c>
      <c r="E116" s="6" t="n"/>
      <c r="F116" s="6" t="n"/>
      <c r="G116" s="27" t="n"/>
      <c r="H116" s="20">
        <f>IF($A116="","",IF(COUNTIFS($A$3:$A$2000,$A116,$C$3:$C$2000,$C116)&gt;1,"重複",""))</f>
        <v/>
      </c>
    </row>
    <row r="117" ht="15" customHeight="1">
      <c r="A117" s="6" t="n"/>
      <c r="B117" s="22">
        <f>IFERROR(IF($A117="","",VLOOKUP($A117,'04_研修実施記録簿'!$A$3:$C$500,2,FALSE)),"")</f>
        <v/>
      </c>
      <c r="C117" s="6" t="n"/>
      <c r="D117" s="20">
        <f>IFERROR(IF($A117="","",VLOOKUP($A117,'04_研修実施記録簿'!$A$3:$C$500,3,FALSE)),"")</f>
        <v/>
      </c>
      <c r="E117" s="6" t="n"/>
      <c r="F117" s="6" t="n"/>
      <c r="G117" s="27" t="n"/>
      <c r="H117" s="20">
        <f>IF($A117="","",IF(COUNTIFS($A$3:$A$2000,$A117,$C$3:$C$2000,$C117)&gt;1,"重複",""))</f>
        <v/>
      </c>
    </row>
    <row r="118" ht="15" customHeight="1">
      <c r="A118" s="6" t="n"/>
      <c r="B118" s="22">
        <f>IFERROR(IF($A118="","",VLOOKUP($A118,'04_研修実施記録簿'!$A$3:$C$500,2,FALSE)),"")</f>
        <v/>
      </c>
      <c r="C118" s="6" t="n"/>
      <c r="D118" s="20">
        <f>IFERROR(IF($A118="","",VLOOKUP($A118,'04_研修実施記録簿'!$A$3:$C$500,3,FALSE)),"")</f>
        <v/>
      </c>
      <c r="E118" s="6" t="n"/>
      <c r="F118" s="6" t="n"/>
      <c r="G118" s="27" t="n"/>
      <c r="H118" s="20">
        <f>IF($A118="","",IF(COUNTIFS($A$3:$A$2000,$A118,$C$3:$C$2000,$C118)&gt;1,"重複",""))</f>
        <v/>
      </c>
    </row>
    <row r="119" ht="15" customHeight="1">
      <c r="A119" s="6" t="n"/>
      <c r="B119" s="22">
        <f>IFERROR(IF($A119="","",VLOOKUP($A119,'04_研修実施記録簿'!$A$3:$C$500,2,FALSE)),"")</f>
        <v/>
      </c>
      <c r="C119" s="6" t="n"/>
      <c r="D119" s="20">
        <f>IFERROR(IF($A119="","",VLOOKUP($A119,'04_研修実施記録簿'!$A$3:$C$500,3,FALSE)),"")</f>
        <v/>
      </c>
      <c r="E119" s="6" t="n"/>
      <c r="F119" s="6" t="n"/>
      <c r="G119" s="27" t="n"/>
      <c r="H119" s="20">
        <f>IF($A119="","",IF(COUNTIFS($A$3:$A$2000,$A119,$C$3:$C$2000,$C119)&gt;1,"重複",""))</f>
        <v/>
      </c>
    </row>
    <row r="120" ht="15" customHeight="1">
      <c r="A120" s="6" t="n"/>
      <c r="B120" s="22">
        <f>IFERROR(IF($A120="","",VLOOKUP($A120,'04_研修実施記録簿'!$A$3:$C$500,2,FALSE)),"")</f>
        <v/>
      </c>
      <c r="C120" s="6" t="n"/>
      <c r="D120" s="20">
        <f>IFERROR(IF($A120="","",VLOOKUP($A120,'04_研修実施記録簿'!$A$3:$C$500,3,FALSE)),"")</f>
        <v/>
      </c>
      <c r="E120" s="6" t="n"/>
      <c r="F120" s="6" t="n"/>
      <c r="G120" s="27" t="n"/>
      <c r="H120" s="20">
        <f>IF($A120="","",IF(COUNTIFS($A$3:$A$2000,$A120,$C$3:$C$2000,$C120)&gt;1,"重複",""))</f>
        <v/>
      </c>
    </row>
    <row r="121" ht="15" customHeight="1">
      <c r="A121" s="6" t="n"/>
      <c r="B121" s="22">
        <f>IFERROR(IF($A121="","",VLOOKUP($A121,'04_研修実施記録簿'!$A$3:$C$500,2,FALSE)),"")</f>
        <v/>
      </c>
      <c r="C121" s="6" t="n"/>
      <c r="D121" s="20">
        <f>IFERROR(IF($A121="","",VLOOKUP($A121,'04_研修実施記録簿'!$A$3:$C$500,3,FALSE)),"")</f>
        <v/>
      </c>
      <c r="E121" s="6" t="n"/>
      <c r="F121" s="6" t="n"/>
      <c r="G121" s="27" t="n"/>
      <c r="H121" s="20">
        <f>IF($A121="","",IF(COUNTIFS($A$3:$A$2000,$A121,$C$3:$C$2000,$C121)&gt;1,"重複",""))</f>
        <v/>
      </c>
    </row>
    <row r="122" ht="15" customHeight="1">
      <c r="A122" s="6" t="n"/>
      <c r="B122" s="22">
        <f>IFERROR(IF($A122="","",VLOOKUP($A122,'04_研修実施記録簿'!$A$3:$C$500,2,FALSE)),"")</f>
        <v/>
      </c>
      <c r="C122" s="6" t="n"/>
      <c r="D122" s="20">
        <f>IFERROR(IF($A122="","",VLOOKUP($A122,'04_研修実施記録簿'!$A$3:$C$500,3,FALSE)),"")</f>
        <v/>
      </c>
      <c r="E122" s="6" t="n"/>
      <c r="F122" s="6" t="n"/>
      <c r="G122" s="27" t="n"/>
      <c r="H122" s="20">
        <f>IF($A122="","",IF(COUNTIFS($A$3:$A$2000,$A122,$C$3:$C$2000,$C122)&gt;1,"重複",""))</f>
        <v/>
      </c>
    </row>
    <row r="123" ht="15" customHeight="1">
      <c r="A123" s="6" t="n"/>
      <c r="B123" s="22">
        <f>IFERROR(IF($A123="","",VLOOKUP($A123,'04_研修実施記録簿'!$A$3:$C$500,2,FALSE)),"")</f>
        <v/>
      </c>
      <c r="C123" s="6" t="n"/>
      <c r="D123" s="20">
        <f>IFERROR(IF($A123="","",VLOOKUP($A123,'04_研修実施記録簿'!$A$3:$C$500,3,FALSE)),"")</f>
        <v/>
      </c>
      <c r="E123" s="6" t="n"/>
      <c r="F123" s="6" t="n"/>
      <c r="G123" s="27" t="n"/>
      <c r="H123" s="20">
        <f>IF($A123="","",IF(COUNTIFS($A$3:$A$2000,$A123,$C$3:$C$2000,$C123)&gt;1,"重複",""))</f>
        <v/>
      </c>
    </row>
    <row r="124" ht="15" customHeight="1">
      <c r="A124" s="6" t="n"/>
      <c r="B124" s="22">
        <f>IFERROR(IF($A124="","",VLOOKUP($A124,'04_研修実施記録簿'!$A$3:$C$500,2,FALSE)),"")</f>
        <v/>
      </c>
      <c r="C124" s="6" t="n"/>
      <c r="D124" s="20">
        <f>IFERROR(IF($A124="","",VLOOKUP($A124,'04_研修実施記録簿'!$A$3:$C$500,3,FALSE)),"")</f>
        <v/>
      </c>
      <c r="E124" s="6" t="n"/>
      <c r="F124" s="6" t="n"/>
      <c r="G124" s="27" t="n"/>
      <c r="H124" s="20">
        <f>IF($A124="","",IF(COUNTIFS($A$3:$A$2000,$A124,$C$3:$C$2000,$C124)&gt;1,"重複",""))</f>
        <v/>
      </c>
    </row>
    <row r="125" ht="15" customHeight="1">
      <c r="A125" s="6" t="n"/>
      <c r="B125" s="22">
        <f>IFERROR(IF($A125="","",VLOOKUP($A125,'04_研修実施記録簿'!$A$3:$C$500,2,FALSE)),"")</f>
        <v/>
      </c>
      <c r="C125" s="6" t="n"/>
      <c r="D125" s="20">
        <f>IFERROR(IF($A125="","",VLOOKUP($A125,'04_研修実施記録簿'!$A$3:$C$500,3,FALSE)),"")</f>
        <v/>
      </c>
      <c r="E125" s="6" t="n"/>
      <c r="F125" s="6" t="n"/>
      <c r="G125" s="27" t="n"/>
      <c r="H125" s="20">
        <f>IF($A125="","",IF(COUNTIFS($A$3:$A$2000,$A125,$C$3:$C$2000,$C125)&gt;1,"重複",""))</f>
        <v/>
      </c>
    </row>
    <row r="126" ht="15" customHeight="1">
      <c r="A126" s="6" t="n"/>
      <c r="B126" s="22">
        <f>IFERROR(IF($A126="","",VLOOKUP($A126,'04_研修実施記録簿'!$A$3:$C$500,2,FALSE)),"")</f>
        <v/>
      </c>
      <c r="C126" s="6" t="n"/>
      <c r="D126" s="20">
        <f>IFERROR(IF($A126="","",VLOOKUP($A126,'04_研修実施記録簿'!$A$3:$C$500,3,FALSE)),"")</f>
        <v/>
      </c>
      <c r="E126" s="6" t="n"/>
      <c r="F126" s="6" t="n"/>
      <c r="G126" s="27" t="n"/>
      <c r="H126" s="20">
        <f>IF($A126="","",IF(COUNTIFS($A$3:$A$2000,$A126,$C$3:$C$2000,$C126)&gt;1,"重複",""))</f>
        <v/>
      </c>
    </row>
    <row r="127" ht="15" customHeight="1">
      <c r="A127" s="6" t="n"/>
      <c r="B127" s="22">
        <f>IFERROR(IF($A127="","",VLOOKUP($A127,'04_研修実施記録簿'!$A$3:$C$500,2,FALSE)),"")</f>
        <v/>
      </c>
      <c r="C127" s="6" t="n"/>
      <c r="D127" s="20">
        <f>IFERROR(IF($A127="","",VLOOKUP($A127,'04_研修実施記録簿'!$A$3:$C$500,3,FALSE)),"")</f>
        <v/>
      </c>
      <c r="E127" s="6" t="n"/>
      <c r="F127" s="6" t="n"/>
      <c r="G127" s="27" t="n"/>
      <c r="H127" s="20">
        <f>IF($A127="","",IF(COUNTIFS($A$3:$A$2000,$A127,$C$3:$C$2000,$C127)&gt;1,"重複",""))</f>
        <v/>
      </c>
    </row>
    <row r="128" ht="15" customHeight="1">
      <c r="A128" s="6" t="n"/>
      <c r="B128" s="22">
        <f>IFERROR(IF($A128="","",VLOOKUP($A128,'04_研修実施記録簿'!$A$3:$C$500,2,FALSE)),"")</f>
        <v/>
      </c>
      <c r="C128" s="6" t="n"/>
      <c r="D128" s="20">
        <f>IFERROR(IF($A128="","",VLOOKUP($A128,'04_研修実施記録簿'!$A$3:$C$500,3,FALSE)),"")</f>
        <v/>
      </c>
      <c r="E128" s="6" t="n"/>
      <c r="F128" s="6" t="n"/>
      <c r="G128" s="27" t="n"/>
      <c r="H128" s="20">
        <f>IF($A128="","",IF(COUNTIFS($A$3:$A$2000,$A128,$C$3:$C$2000,$C128)&gt;1,"重複",""))</f>
        <v/>
      </c>
    </row>
    <row r="129" ht="15" customHeight="1">
      <c r="A129" s="6" t="n"/>
      <c r="B129" s="22">
        <f>IFERROR(IF($A129="","",VLOOKUP($A129,'04_研修実施記録簿'!$A$3:$C$500,2,FALSE)),"")</f>
        <v/>
      </c>
      <c r="C129" s="6" t="n"/>
      <c r="D129" s="20">
        <f>IFERROR(IF($A129="","",VLOOKUP($A129,'04_研修実施記録簿'!$A$3:$C$500,3,FALSE)),"")</f>
        <v/>
      </c>
      <c r="E129" s="6" t="n"/>
      <c r="F129" s="6" t="n"/>
      <c r="G129" s="27" t="n"/>
      <c r="H129" s="20">
        <f>IF($A129="","",IF(COUNTIFS($A$3:$A$2000,$A129,$C$3:$C$2000,$C129)&gt;1,"重複",""))</f>
        <v/>
      </c>
    </row>
    <row r="130" ht="15" customHeight="1">
      <c r="A130" s="6" t="n"/>
      <c r="B130" s="22">
        <f>IFERROR(IF($A130="","",VLOOKUP($A130,'04_研修実施記録簿'!$A$3:$C$500,2,FALSE)),"")</f>
        <v/>
      </c>
      <c r="C130" s="6" t="n"/>
      <c r="D130" s="20">
        <f>IFERROR(IF($A130="","",VLOOKUP($A130,'04_研修実施記録簿'!$A$3:$C$500,3,FALSE)),"")</f>
        <v/>
      </c>
      <c r="E130" s="6" t="n"/>
      <c r="F130" s="6" t="n"/>
      <c r="G130" s="27" t="n"/>
      <c r="H130" s="20">
        <f>IF($A130="","",IF(COUNTIFS($A$3:$A$2000,$A130,$C$3:$C$2000,$C130)&gt;1,"重複",""))</f>
        <v/>
      </c>
    </row>
    <row r="131" ht="15" customHeight="1">
      <c r="A131" s="6" t="n"/>
      <c r="B131" s="22">
        <f>IFERROR(IF($A131="","",VLOOKUP($A131,'04_研修実施記録簿'!$A$3:$C$500,2,FALSE)),"")</f>
        <v/>
      </c>
      <c r="C131" s="6" t="n"/>
      <c r="D131" s="20">
        <f>IFERROR(IF($A131="","",VLOOKUP($A131,'04_研修実施記録簿'!$A$3:$C$500,3,FALSE)),"")</f>
        <v/>
      </c>
      <c r="E131" s="6" t="n"/>
      <c r="F131" s="6" t="n"/>
      <c r="G131" s="27" t="n"/>
      <c r="H131" s="20">
        <f>IF($A131="","",IF(COUNTIFS($A$3:$A$2000,$A131,$C$3:$C$2000,$C131)&gt;1,"重複",""))</f>
        <v/>
      </c>
    </row>
    <row r="132" ht="15" customHeight="1">
      <c r="A132" s="6" t="n"/>
      <c r="B132" s="22">
        <f>IFERROR(IF($A132="","",VLOOKUP($A132,'04_研修実施記録簿'!$A$3:$C$500,2,FALSE)),"")</f>
        <v/>
      </c>
      <c r="C132" s="6" t="n"/>
      <c r="D132" s="20">
        <f>IFERROR(IF($A132="","",VLOOKUP($A132,'04_研修実施記録簿'!$A$3:$C$500,3,FALSE)),"")</f>
        <v/>
      </c>
      <c r="E132" s="6" t="n"/>
      <c r="F132" s="6" t="n"/>
      <c r="G132" s="27" t="n"/>
      <c r="H132" s="20">
        <f>IF($A132="","",IF(COUNTIFS($A$3:$A$2000,$A132,$C$3:$C$2000,$C132)&gt;1,"重複",""))</f>
        <v/>
      </c>
    </row>
    <row r="133" ht="15" customHeight="1">
      <c r="A133" s="6" t="n"/>
      <c r="B133" s="22">
        <f>IFERROR(IF($A133="","",VLOOKUP($A133,'04_研修実施記録簿'!$A$3:$C$500,2,FALSE)),"")</f>
        <v/>
      </c>
      <c r="C133" s="6" t="n"/>
      <c r="D133" s="20">
        <f>IFERROR(IF($A133="","",VLOOKUP($A133,'04_研修実施記録簿'!$A$3:$C$500,3,FALSE)),"")</f>
        <v/>
      </c>
      <c r="E133" s="6" t="n"/>
      <c r="F133" s="6" t="n"/>
      <c r="G133" s="27" t="n"/>
      <c r="H133" s="20">
        <f>IF($A133="","",IF(COUNTIFS($A$3:$A$2000,$A133,$C$3:$C$2000,$C133)&gt;1,"重複",""))</f>
        <v/>
      </c>
    </row>
    <row r="134" ht="15" customHeight="1">
      <c r="A134" s="6" t="n"/>
      <c r="B134" s="22">
        <f>IFERROR(IF($A134="","",VLOOKUP($A134,'04_研修実施記録簿'!$A$3:$C$500,2,FALSE)),"")</f>
        <v/>
      </c>
      <c r="C134" s="6" t="n"/>
      <c r="D134" s="20">
        <f>IFERROR(IF($A134="","",VLOOKUP($A134,'04_研修実施記録簿'!$A$3:$C$500,3,FALSE)),"")</f>
        <v/>
      </c>
      <c r="E134" s="6" t="n"/>
      <c r="F134" s="6" t="n"/>
      <c r="G134" s="27" t="n"/>
      <c r="H134" s="20">
        <f>IF($A134="","",IF(COUNTIFS($A$3:$A$2000,$A134,$C$3:$C$2000,$C134)&gt;1,"重複",""))</f>
        <v/>
      </c>
    </row>
    <row r="135" ht="15" customHeight="1">
      <c r="A135" s="6" t="n"/>
      <c r="B135" s="22">
        <f>IFERROR(IF($A135="","",VLOOKUP($A135,'04_研修実施記録簿'!$A$3:$C$500,2,FALSE)),"")</f>
        <v/>
      </c>
      <c r="C135" s="6" t="n"/>
      <c r="D135" s="20">
        <f>IFERROR(IF($A135="","",VLOOKUP($A135,'04_研修実施記録簿'!$A$3:$C$500,3,FALSE)),"")</f>
        <v/>
      </c>
      <c r="E135" s="6" t="n"/>
      <c r="F135" s="6" t="n"/>
      <c r="G135" s="27" t="n"/>
      <c r="H135" s="20">
        <f>IF($A135="","",IF(COUNTIFS($A$3:$A$2000,$A135,$C$3:$C$2000,$C135)&gt;1,"重複",""))</f>
        <v/>
      </c>
    </row>
    <row r="136" ht="15" customHeight="1">
      <c r="A136" s="6" t="n"/>
      <c r="B136" s="22">
        <f>IFERROR(IF($A136="","",VLOOKUP($A136,'04_研修実施記録簿'!$A$3:$C$500,2,FALSE)),"")</f>
        <v/>
      </c>
      <c r="C136" s="6" t="n"/>
      <c r="D136" s="20">
        <f>IFERROR(IF($A136="","",VLOOKUP($A136,'04_研修実施記録簿'!$A$3:$C$500,3,FALSE)),"")</f>
        <v/>
      </c>
      <c r="E136" s="6" t="n"/>
      <c r="F136" s="6" t="n"/>
      <c r="G136" s="27" t="n"/>
      <c r="H136" s="20">
        <f>IF($A136="","",IF(COUNTIFS($A$3:$A$2000,$A136,$C$3:$C$2000,$C136)&gt;1,"重複",""))</f>
        <v/>
      </c>
    </row>
    <row r="137" ht="15" customHeight="1">
      <c r="A137" s="6" t="n"/>
      <c r="B137" s="22">
        <f>IFERROR(IF($A137="","",VLOOKUP($A137,'04_研修実施記録簿'!$A$3:$C$500,2,FALSE)),"")</f>
        <v/>
      </c>
      <c r="C137" s="6" t="n"/>
      <c r="D137" s="20">
        <f>IFERROR(IF($A137="","",VLOOKUP($A137,'04_研修実施記録簿'!$A$3:$C$500,3,FALSE)),"")</f>
        <v/>
      </c>
      <c r="E137" s="6" t="n"/>
      <c r="F137" s="6" t="n"/>
      <c r="G137" s="27" t="n"/>
      <c r="H137" s="20">
        <f>IF($A137="","",IF(COUNTIFS($A$3:$A$2000,$A137,$C$3:$C$2000,$C137)&gt;1,"重複",""))</f>
        <v/>
      </c>
    </row>
    <row r="138" ht="15" customHeight="1">
      <c r="A138" s="6" t="n"/>
      <c r="B138" s="22">
        <f>IFERROR(IF($A138="","",VLOOKUP($A138,'04_研修実施記録簿'!$A$3:$C$500,2,FALSE)),"")</f>
        <v/>
      </c>
      <c r="C138" s="6" t="n"/>
      <c r="D138" s="20">
        <f>IFERROR(IF($A138="","",VLOOKUP($A138,'04_研修実施記録簿'!$A$3:$C$500,3,FALSE)),"")</f>
        <v/>
      </c>
      <c r="E138" s="6" t="n"/>
      <c r="F138" s="6" t="n"/>
      <c r="G138" s="27" t="n"/>
      <c r="H138" s="20">
        <f>IF($A138="","",IF(COUNTIFS($A$3:$A$2000,$A138,$C$3:$C$2000,$C138)&gt;1,"重複",""))</f>
        <v/>
      </c>
    </row>
    <row r="139" ht="15" customHeight="1">
      <c r="A139" s="6" t="n"/>
      <c r="B139" s="22">
        <f>IFERROR(IF($A139="","",VLOOKUP($A139,'04_研修実施記録簿'!$A$3:$C$500,2,FALSE)),"")</f>
        <v/>
      </c>
      <c r="C139" s="6" t="n"/>
      <c r="D139" s="20">
        <f>IFERROR(IF($A139="","",VLOOKUP($A139,'04_研修実施記録簿'!$A$3:$C$500,3,FALSE)),"")</f>
        <v/>
      </c>
      <c r="E139" s="6" t="n"/>
      <c r="F139" s="6" t="n"/>
      <c r="G139" s="27" t="n"/>
      <c r="H139" s="20">
        <f>IF($A139="","",IF(COUNTIFS($A$3:$A$2000,$A139,$C$3:$C$2000,$C139)&gt;1,"重複",""))</f>
        <v/>
      </c>
    </row>
    <row r="140" ht="15" customHeight="1">
      <c r="A140" s="6" t="n"/>
      <c r="B140" s="22">
        <f>IFERROR(IF($A140="","",VLOOKUP($A140,'04_研修実施記録簿'!$A$3:$C$500,2,FALSE)),"")</f>
        <v/>
      </c>
      <c r="C140" s="6" t="n"/>
      <c r="D140" s="20">
        <f>IFERROR(IF($A140="","",VLOOKUP($A140,'04_研修実施記録簿'!$A$3:$C$500,3,FALSE)),"")</f>
        <v/>
      </c>
      <c r="E140" s="6" t="n"/>
      <c r="F140" s="6" t="n"/>
      <c r="G140" s="27" t="n"/>
      <c r="H140" s="20">
        <f>IF($A140="","",IF(COUNTIFS($A$3:$A$2000,$A140,$C$3:$C$2000,$C140)&gt;1,"重複",""))</f>
        <v/>
      </c>
    </row>
    <row r="141" ht="15" customHeight="1">
      <c r="A141" s="6" t="n"/>
      <c r="B141" s="22">
        <f>IFERROR(IF($A141="","",VLOOKUP($A141,'04_研修実施記録簿'!$A$3:$C$500,2,FALSE)),"")</f>
        <v/>
      </c>
      <c r="C141" s="6" t="n"/>
      <c r="D141" s="20">
        <f>IFERROR(IF($A141="","",VLOOKUP($A141,'04_研修実施記録簿'!$A$3:$C$500,3,FALSE)),"")</f>
        <v/>
      </c>
      <c r="E141" s="6" t="n"/>
      <c r="F141" s="6" t="n"/>
      <c r="G141" s="27" t="n"/>
      <c r="H141" s="20">
        <f>IF($A141="","",IF(COUNTIFS($A$3:$A$2000,$A141,$C$3:$C$2000,$C141)&gt;1,"重複",""))</f>
        <v/>
      </c>
    </row>
    <row r="142" ht="15" customHeight="1">
      <c r="A142" s="6" t="n"/>
      <c r="B142" s="22">
        <f>IFERROR(IF($A142="","",VLOOKUP($A142,'04_研修実施記録簿'!$A$3:$C$500,2,FALSE)),"")</f>
        <v/>
      </c>
      <c r="C142" s="6" t="n"/>
      <c r="D142" s="20">
        <f>IFERROR(IF($A142="","",VLOOKUP($A142,'04_研修実施記録簿'!$A$3:$C$500,3,FALSE)),"")</f>
        <v/>
      </c>
      <c r="E142" s="6" t="n"/>
      <c r="F142" s="6" t="n"/>
      <c r="G142" s="27" t="n"/>
      <c r="H142" s="20">
        <f>IF($A142="","",IF(COUNTIFS($A$3:$A$2000,$A142,$C$3:$C$2000,$C142)&gt;1,"重複",""))</f>
        <v/>
      </c>
    </row>
    <row r="143" ht="15" customHeight="1">
      <c r="A143" s="6" t="n"/>
      <c r="B143" s="22">
        <f>IFERROR(IF($A143="","",VLOOKUP($A143,'04_研修実施記録簿'!$A$3:$C$500,2,FALSE)),"")</f>
        <v/>
      </c>
      <c r="C143" s="6" t="n"/>
      <c r="D143" s="20">
        <f>IFERROR(IF($A143="","",VLOOKUP($A143,'04_研修実施記録簿'!$A$3:$C$500,3,FALSE)),"")</f>
        <v/>
      </c>
      <c r="E143" s="6" t="n"/>
      <c r="F143" s="6" t="n"/>
      <c r="G143" s="27" t="n"/>
      <c r="H143" s="20">
        <f>IF($A143="","",IF(COUNTIFS($A$3:$A$2000,$A143,$C$3:$C$2000,$C143)&gt;1,"重複",""))</f>
        <v/>
      </c>
    </row>
    <row r="144" ht="15" customHeight="1">
      <c r="A144" s="6" t="n"/>
      <c r="B144" s="22">
        <f>IFERROR(IF($A144="","",VLOOKUP($A144,'04_研修実施記録簿'!$A$3:$C$500,2,FALSE)),"")</f>
        <v/>
      </c>
      <c r="C144" s="6" t="n"/>
      <c r="D144" s="20">
        <f>IFERROR(IF($A144="","",VLOOKUP($A144,'04_研修実施記録簿'!$A$3:$C$500,3,FALSE)),"")</f>
        <v/>
      </c>
      <c r="E144" s="6" t="n"/>
      <c r="F144" s="6" t="n"/>
      <c r="G144" s="27" t="n"/>
      <c r="H144" s="20">
        <f>IF($A144="","",IF(COUNTIFS($A$3:$A$2000,$A144,$C$3:$C$2000,$C144)&gt;1,"重複",""))</f>
        <v/>
      </c>
    </row>
    <row r="145" ht="15" customHeight="1">
      <c r="A145" s="6" t="n"/>
      <c r="B145" s="22">
        <f>IFERROR(IF($A145="","",VLOOKUP($A145,'04_研修実施記録簿'!$A$3:$C$500,2,FALSE)),"")</f>
        <v/>
      </c>
      <c r="C145" s="6" t="n"/>
      <c r="D145" s="20">
        <f>IFERROR(IF($A145="","",VLOOKUP($A145,'04_研修実施記録簿'!$A$3:$C$500,3,FALSE)),"")</f>
        <v/>
      </c>
      <c r="E145" s="6" t="n"/>
      <c r="F145" s="6" t="n"/>
      <c r="G145" s="27" t="n"/>
      <c r="H145" s="20">
        <f>IF($A145="","",IF(COUNTIFS($A$3:$A$2000,$A145,$C$3:$C$2000,$C145)&gt;1,"重複",""))</f>
        <v/>
      </c>
    </row>
    <row r="146" ht="15" customHeight="1">
      <c r="A146" s="6" t="n"/>
      <c r="B146" s="22">
        <f>IFERROR(IF($A146="","",VLOOKUP($A146,'04_研修実施記録簿'!$A$3:$C$500,2,FALSE)),"")</f>
        <v/>
      </c>
      <c r="C146" s="6" t="n"/>
      <c r="D146" s="20">
        <f>IFERROR(IF($A146="","",VLOOKUP($A146,'04_研修実施記録簿'!$A$3:$C$500,3,FALSE)),"")</f>
        <v/>
      </c>
      <c r="E146" s="6" t="n"/>
      <c r="F146" s="6" t="n"/>
      <c r="G146" s="27" t="n"/>
      <c r="H146" s="20">
        <f>IF($A146="","",IF(COUNTIFS($A$3:$A$2000,$A146,$C$3:$C$2000,$C146)&gt;1,"重複",""))</f>
        <v/>
      </c>
    </row>
    <row r="147" ht="15" customHeight="1">
      <c r="A147" s="6" t="n"/>
      <c r="B147" s="22">
        <f>IFERROR(IF($A147="","",VLOOKUP($A147,'04_研修実施記録簿'!$A$3:$C$500,2,FALSE)),"")</f>
        <v/>
      </c>
      <c r="C147" s="6" t="n"/>
      <c r="D147" s="20">
        <f>IFERROR(IF($A147="","",VLOOKUP($A147,'04_研修実施記録簿'!$A$3:$C$500,3,FALSE)),"")</f>
        <v/>
      </c>
      <c r="E147" s="6" t="n"/>
      <c r="F147" s="6" t="n"/>
      <c r="G147" s="27" t="n"/>
      <c r="H147" s="20">
        <f>IF($A147="","",IF(COUNTIFS($A$3:$A$2000,$A147,$C$3:$C$2000,$C147)&gt;1,"重複",""))</f>
        <v/>
      </c>
    </row>
    <row r="148" ht="15" customHeight="1">
      <c r="A148" s="6" t="n"/>
      <c r="B148" s="22">
        <f>IFERROR(IF($A148="","",VLOOKUP($A148,'04_研修実施記録簿'!$A$3:$C$500,2,FALSE)),"")</f>
        <v/>
      </c>
      <c r="C148" s="6" t="n"/>
      <c r="D148" s="20">
        <f>IFERROR(IF($A148="","",VLOOKUP($A148,'04_研修実施記録簿'!$A$3:$C$500,3,FALSE)),"")</f>
        <v/>
      </c>
      <c r="E148" s="6" t="n"/>
      <c r="F148" s="6" t="n"/>
      <c r="G148" s="27" t="n"/>
      <c r="H148" s="20">
        <f>IF($A148="","",IF(COUNTIFS($A$3:$A$2000,$A148,$C$3:$C$2000,$C148)&gt;1,"重複",""))</f>
        <v/>
      </c>
    </row>
    <row r="149" ht="15" customHeight="1">
      <c r="A149" s="6" t="n"/>
      <c r="B149" s="22">
        <f>IFERROR(IF($A149="","",VLOOKUP($A149,'04_研修実施記録簿'!$A$3:$C$500,2,FALSE)),"")</f>
        <v/>
      </c>
      <c r="C149" s="6" t="n"/>
      <c r="D149" s="20">
        <f>IFERROR(IF($A149="","",VLOOKUP($A149,'04_研修実施記録簿'!$A$3:$C$500,3,FALSE)),"")</f>
        <v/>
      </c>
      <c r="E149" s="6" t="n"/>
      <c r="F149" s="6" t="n"/>
      <c r="G149" s="27" t="n"/>
      <c r="H149" s="20">
        <f>IF($A149="","",IF(COUNTIFS($A$3:$A$2000,$A149,$C$3:$C$2000,$C149)&gt;1,"重複",""))</f>
        <v/>
      </c>
    </row>
    <row r="150" ht="15" customHeight="1">
      <c r="A150" s="6" t="n"/>
      <c r="B150" s="22">
        <f>IFERROR(IF($A150="","",VLOOKUP($A150,'04_研修実施記録簿'!$A$3:$C$500,2,FALSE)),"")</f>
        <v/>
      </c>
      <c r="C150" s="6" t="n"/>
      <c r="D150" s="20">
        <f>IFERROR(IF($A150="","",VLOOKUP($A150,'04_研修実施記録簿'!$A$3:$C$500,3,FALSE)),"")</f>
        <v/>
      </c>
      <c r="E150" s="6" t="n"/>
      <c r="F150" s="6" t="n"/>
      <c r="G150" s="27" t="n"/>
      <c r="H150" s="20">
        <f>IF($A150="","",IF(COUNTIFS($A$3:$A$2000,$A150,$C$3:$C$2000,$C150)&gt;1,"重複",""))</f>
        <v/>
      </c>
    </row>
    <row r="151" ht="15" customHeight="1">
      <c r="A151" s="6" t="n"/>
      <c r="B151" s="22">
        <f>IFERROR(IF($A151="","",VLOOKUP($A151,'04_研修実施記録簿'!$A$3:$C$500,2,FALSE)),"")</f>
        <v/>
      </c>
      <c r="C151" s="6" t="n"/>
      <c r="D151" s="20">
        <f>IFERROR(IF($A151="","",VLOOKUP($A151,'04_研修実施記録簿'!$A$3:$C$500,3,FALSE)),"")</f>
        <v/>
      </c>
      <c r="E151" s="6" t="n"/>
      <c r="F151" s="6" t="n"/>
      <c r="G151" s="27" t="n"/>
      <c r="H151" s="20">
        <f>IF($A151="","",IF(COUNTIFS($A$3:$A$2000,$A151,$C$3:$C$2000,$C151)&gt;1,"重複",""))</f>
        <v/>
      </c>
    </row>
    <row r="152" ht="15" customHeight="1">
      <c r="A152" s="6" t="n"/>
      <c r="B152" s="22">
        <f>IFERROR(IF($A152="","",VLOOKUP($A152,'04_研修実施記録簿'!$A$3:$C$500,2,FALSE)),"")</f>
        <v/>
      </c>
      <c r="C152" s="6" t="n"/>
      <c r="D152" s="20">
        <f>IFERROR(IF($A152="","",VLOOKUP($A152,'04_研修実施記録簿'!$A$3:$C$500,3,FALSE)),"")</f>
        <v/>
      </c>
      <c r="E152" s="6" t="n"/>
      <c r="F152" s="6" t="n"/>
      <c r="G152" s="27" t="n"/>
      <c r="H152" s="20">
        <f>IF($A152="","",IF(COUNTIFS($A$3:$A$2000,$A152,$C$3:$C$2000,$C152)&gt;1,"重複",""))</f>
        <v/>
      </c>
    </row>
    <row r="153" ht="15" customHeight="1">
      <c r="A153" s="6" t="n"/>
      <c r="B153" s="22">
        <f>IFERROR(IF($A153="","",VLOOKUP($A153,'04_研修実施記録簿'!$A$3:$C$500,2,FALSE)),"")</f>
        <v/>
      </c>
      <c r="C153" s="6" t="n"/>
      <c r="D153" s="20">
        <f>IFERROR(IF($A153="","",VLOOKUP($A153,'04_研修実施記録簿'!$A$3:$C$500,3,FALSE)),"")</f>
        <v/>
      </c>
      <c r="E153" s="6" t="n"/>
      <c r="F153" s="6" t="n"/>
      <c r="G153" s="27" t="n"/>
      <c r="H153" s="20">
        <f>IF($A153="","",IF(COUNTIFS($A$3:$A$2000,$A153,$C$3:$C$2000,$C153)&gt;1,"重複",""))</f>
        <v/>
      </c>
    </row>
    <row r="154" ht="15" customHeight="1">
      <c r="A154" s="6" t="n"/>
      <c r="B154" s="22">
        <f>IFERROR(IF($A154="","",VLOOKUP($A154,'04_研修実施記録簿'!$A$3:$C$500,2,FALSE)),"")</f>
        <v/>
      </c>
      <c r="C154" s="6" t="n"/>
      <c r="D154" s="20">
        <f>IFERROR(IF($A154="","",VLOOKUP($A154,'04_研修実施記録簿'!$A$3:$C$500,3,FALSE)),"")</f>
        <v/>
      </c>
      <c r="E154" s="6" t="n"/>
      <c r="F154" s="6" t="n"/>
      <c r="G154" s="27" t="n"/>
      <c r="H154" s="20">
        <f>IF($A154="","",IF(COUNTIFS($A$3:$A$2000,$A154,$C$3:$C$2000,$C154)&gt;1,"重複",""))</f>
        <v/>
      </c>
    </row>
    <row r="155" ht="15" customHeight="1">
      <c r="A155" s="6" t="n"/>
      <c r="B155" s="22">
        <f>IFERROR(IF($A155="","",VLOOKUP($A155,'04_研修実施記録簿'!$A$3:$C$500,2,FALSE)),"")</f>
        <v/>
      </c>
      <c r="C155" s="6" t="n"/>
      <c r="D155" s="20">
        <f>IFERROR(IF($A155="","",VLOOKUP($A155,'04_研修実施記録簿'!$A$3:$C$500,3,FALSE)),"")</f>
        <v/>
      </c>
      <c r="E155" s="6" t="n"/>
      <c r="F155" s="6" t="n"/>
      <c r="G155" s="27" t="n"/>
      <c r="H155" s="20">
        <f>IF($A155="","",IF(COUNTIFS($A$3:$A$2000,$A155,$C$3:$C$2000,$C155)&gt;1,"重複",""))</f>
        <v/>
      </c>
    </row>
    <row r="156" ht="15" customHeight="1">
      <c r="A156" s="6" t="n"/>
      <c r="B156" s="22">
        <f>IFERROR(IF($A156="","",VLOOKUP($A156,'04_研修実施記録簿'!$A$3:$C$500,2,FALSE)),"")</f>
        <v/>
      </c>
      <c r="C156" s="6" t="n"/>
      <c r="D156" s="20">
        <f>IFERROR(IF($A156="","",VLOOKUP($A156,'04_研修実施記録簿'!$A$3:$C$500,3,FALSE)),"")</f>
        <v/>
      </c>
      <c r="E156" s="6" t="n"/>
      <c r="F156" s="6" t="n"/>
      <c r="G156" s="27" t="n"/>
      <c r="H156" s="20">
        <f>IF($A156="","",IF(COUNTIFS($A$3:$A$2000,$A156,$C$3:$C$2000,$C156)&gt;1,"重複",""))</f>
        <v/>
      </c>
    </row>
    <row r="157" ht="15" customHeight="1">
      <c r="A157" s="6" t="n"/>
      <c r="B157" s="22">
        <f>IFERROR(IF($A157="","",VLOOKUP($A157,'04_研修実施記録簿'!$A$3:$C$500,2,FALSE)),"")</f>
        <v/>
      </c>
      <c r="C157" s="6" t="n"/>
      <c r="D157" s="20">
        <f>IFERROR(IF($A157="","",VLOOKUP($A157,'04_研修実施記録簿'!$A$3:$C$500,3,FALSE)),"")</f>
        <v/>
      </c>
      <c r="E157" s="6" t="n"/>
      <c r="F157" s="6" t="n"/>
      <c r="G157" s="27" t="n"/>
      <c r="H157" s="20">
        <f>IF($A157="","",IF(COUNTIFS($A$3:$A$2000,$A157,$C$3:$C$2000,$C157)&gt;1,"重複",""))</f>
        <v/>
      </c>
    </row>
    <row r="158" ht="15" customHeight="1">
      <c r="A158" s="6" t="n"/>
      <c r="B158" s="22">
        <f>IFERROR(IF($A158="","",VLOOKUP($A158,'04_研修実施記録簿'!$A$3:$C$500,2,FALSE)),"")</f>
        <v/>
      </c>
      <c r="C158" s="6" t="n"/>
      <c r="D158" s="20">
        <f>IFERROR(IF($A158="","",VLOOKUP($A158,'04_研修実施記録簿'!$A$3:$C$500,3,FALSE)),"")</f>
        <v/>
      </c>
      <c r="E158" s="6" t="n"/>
      <c r="F158" s="6" t="n"/>
      <c r="G158" s="27" t="n"/>
      <c r="H158" s="20">
        <f>IF($A158="","",IF(COUNTIFS($A$3:$A$2000,$A158,$C$3:$C$2000,$C158)&gt;1,"重複",""))</f>
        <v/>
      </c>
    </row>
    <row r="159" ht="15" customHeight="1">
      <c r="A159" s="6" t="n"/>
      <c r="B159" s="22">
        <f>IFERROR(IF($A159="","",VLOOKUP($A159,'04_研修実施記録簿'!$A$3:$C$500,2,FALSE)),"")</f>
        <v/>
      </c>
      <c r="C159" s="6" t="n"/>
      <c r="D159" s="20">
        <f>IFERROR(IF($A159="","",VLOOKUP($A159,'04_研修実施記録簿'!$A$3:$C$500,3,FALSE)),"")</f>
        <v/>
      </c>
      <c r="E159" s="6" t="n"/>
      <c r="F159" s="6" t="n"/>
      <c r="G159" s="27" t="n"/>
      <c r="H159" s="20">
        <f>IF($A159="","",IF(COUNTIFS($A$3:$A$2000,$A159,$C$3:$C$2000,$C159)&gt;1,"重複",""))</f>
        <v/>
      </c>
    </row>
    <row r="160" ht="15" customHeight="1">
      <c r="A160" s="6" t="n"/>
      <c r="B160" s="22">
        <f>IFERROR(IF($A160="","",VLOOKUP($A160,'04_研修実施記録簿'!$A$3:$C$500,2,FALSE)),"")</f>
        <v/>
      </c>
      <c r="C160" s="6" t="n"/>
      <c r="D160" s="20">
        <f>IFERROR(IF($A160="","",VLOOKUP($A160,'04_研修実施記録簿'!$A$3:$C$500,3,FALSE)),"")</f>
        <v/>
      </c>
      <c r="E160" s="6" t="n"/>
      <c r="F160" s="6" t="n"/>
      <c r="G160" s="27" t="n"/>
      <c r="H160" s="20">
        <f>IF($A160="","",IF(COUNTIFS($A$3:$A$2000,$A160,$C$3:$C$2000,$C160)&gt;1,"重複",""))</f>
        <v/>
      </c>
    </row>
    <row r="161" ht="15" customHeight="1">
      <c r="A161" s="6" t="n"/>
      <c r="B161" s="22">
        <f>IFERROR(IF($A161="","",VLOOKUP($A161,'04_研修実施記録簿'!$A$3:$C$500,2,FALSE)),"")</f>
        <v/>
      </c>
      <c r="C161" s="6" t="n"/>
      <c r="D161" s="20">
        <f>IFERROR(IF($A161="","",VLOOKUP($A161,'04_研修実施記録簿'!$A$3:$C$500,3,FALSE)),"")</f>
        <v/>
      </c>
      <c r="E161" s="6" t="n"/>
      <c r="F161" s="6" t="n"/>
      <c r="G161" s="27" t="n"/>
      <c r="H161" s="20">
        <f>IF($A161="","",IF(COUNTIFS($A$3:$A$2000,$A161,$C$3:$C$2000,$C161)&gt;1,"重複",""))</f>
        <v/>
      </c>
    </row>
    <row r="162" ht="15" customHeight="1">
      <c r="A162" s="6" t="n"/>
      <c r="B162" s="22">
        <f>IFERROR(IF($A162="","",VLOOKUP($A162,'04_研修実施記録簿'!$A$3:$C$500,2,FALSE)),"")</f>
        <v/>
      </c>
      <c r="C162" s="6" t="n"/>
      <c r="D162" s="20">
        <f>IFERROR(IF($A162="","",VLOOKUP($A162,'04_研修実施記録簿'!$A$3:$C$500,3,FALSE)),"")</f>
        <v/>
      </c>
      <c r="E162" s="6" t="n"/>
      <c r="F162" s="6" t="n"/>
      <c r="G162" s="27" t="n"/>
      <c r="H162" s="20">
        <f>IF($A162="","",IF(COUNTIFS($A$3:$A$2000,$A162,$C$3:$C$2000,$C162)&gt;1,"重複",""))</f>
        <v/>
      </c>
    </row>
    <row r="163" ht="15" customHeight="1">
      <c r="A163" s="6" t="n"/>
      <c r="B163" s="22">
        <f>IFERROR(IF($A163="","",VLOOKUP($A163,'04_研修実施記録簿'!$A$3:$C$500,2,FALSE)),"")</f>
        <v/>
      </c>
      <c r="C163" s="6" t="n"/>
      <c r="D163" s="20">
        <f>IFERROR(IF($A163="","",VLOOKUP($A163,'04_研修実施記録簿'!$A$3:$C$500,3,FALSE)),"")</f>
        <v/>
      </c>
      <c r="E163" s="6" t="n"/>
      <c r="F163" s="6" t="n"/>
      <c r="G163" s="27" t="n"/>
      <c r="H163" s="20">
        <f>IF($A163="","",IF(COUNTIFS($A$3:$A$2000,$A163,$C$3:$C$2000,$C163)&gt;1,"重複",""))</f>
        <v/>
      </c>
    </row>
    <row r="164" ht="15" customHeight="1">
      <c r="A164" s="6" t="n"/>
      <c r="B164" s="22">
        <f>IFERROR(IF($A164="","",VLOOKUP($A164,'04_研修実施記録簿'!$A$3:$C$500,2,FALSE)),"")</f>
        <v/>
      </c>
      <c r="C164" s="6" t="n"/>
      <c r="D164" s="20">
        <f>IFERROR(IF($A164="","",VLOOKUP($A164,'04_研修実施記録簿'!$A$3:$C$500,3,FALSE)),"")</f>
        <v/>
      </c>
      <c r="E164" s="6" t="n"/>
      <c r="F164" s="6" t="n"/>
      <c r="G164" s="27" t="n"/>
      <c r="H164" s="20">
        <f>IF($A164="","",IF(COUNTIFS($A$3:$A$2000,$A164,$C$3:$C$2000,$C164)&gt;1,"重複",""))</f>
        <v/>
      </c>
    </row>
    <row r="165" ht="15" customHeight="1">
      <c r="A165" s="6" t="n"/>
      <c r="B165" s="22">
        <f>IFERROR(IF($A165="","",VLOOKUP($A165,'04_研修実施記録簿'!$A$3:$C$500,2,FALSE)),"")</f>
        <v/>
      </c>
      <c r="C165" s="6" t="n"/>
      <c r="D165" s="20">
        <f>IFERROR(IF($A165="","",VLOOKUP($A165,'04_研修実施記録簿'!$A$3:$C$500,3,FALSE)),"")</f>
        <v/>
      </c>
      <c r="E165" s="6" t="n"/>
      <c r="F165" s="6" t="n"/>
      <c r="G165" s="27" t="n"/>
      <c r="H165" s="20">
        <f>IF($A165="","",IF(COUNTIFS($A$3:$A$2000,$A165,$C$3:$C$2000,$C165)&gt;1,"重複",""))</f>
        <v/>
      </c>
    </row>
    <row r="166" ht="15" customHeight="1">
      <c r="A166" s="6" t="n"/>
      <c r="B166" s="22">
        <f>IFERROR(IF($A166="","",VLOOKUP($A166,'04_研修実施記録簿'!$A$3:$C$500,2,FALSE)),"")</f>
        <v/>
      </c>
      <c r="C166" s="6" t="n"/>
      <c r="D166" s="20">
        <f>IFERROR(IF($A166="","",VLOOKUP($A166,'04_研修実施記録簿'!$A$3:$C$500,3,FALSE)),"")</f>
        <v/>
      </c>
      <c r="E166" s="6" t="n"/>
      <c r="F166" s="6" t="n"/>
      <c r="G166" s="27" t="n"/>
      <c r="H166" s="20">
        <f>IF($A166="","",IF(COUNTIFS($A$3:$A$2000,$A166,$C$3:$C$2000,$C166)&gt;1,"重複",""))</f>
        <v/>
      </c>
    </row>
    <row r="167" ht="15" customHeight="1">
      <c r="A167" s="6" t="n"/>
      <c r="B167" s="22">
        <f>IFERROR(IF($A167="","",VLOOKUP($A167,'04_研修実施記録簿'!$A$3:$C$500,2,FALSE)),"")</f>
        <v/>
      </c>
      <c r="C167" s="6" t="n"/>
      <c r="D167" s="20">
        <f>IFERROR(IF($A167="","",VLOOKUP($A167,'04_研修実施記録簿'!$A$3:$C$500,3,FALSE)),"")</f>
        <v/>
      </c>
      <c r="E167" s="6" t="n"/>
      <c r="F167" s="6" t="n"/>
      <c r="G167" s="27" t="n"/>
      <c r="H167" s="20">
        <f>IF($A167="","",IF(COUNTIFS($A$3:$A$2000,$A167,$C$3:$C$2000,$C167)&gt;1,"重複",""))</f>
        <v/>
      </c>
    </row>
    <row r="168" ht="15" customHeight="1">
      <c r="A168" s="6" t="n"/>
      <c r="B168" s="22">
        <f>IFERROR(IF($A168="","",VLOOKUP($A168,'04_研修実施記録簿'!$A$3:$C$500,2,FALSE)),"")</f>
        <v/>
      </c>
      <c r="C168" s="6" t="n"/>
      <c r="D168" s="20">
        <f>IFERROR(IF($A168="","",VLOOKUP($A168,'04_研修実施記録簿'!$A$3:$C$500,3,FALSE)),"")</f>
        <v/>
      </c>
      <c r="E168" s="6" t="n"/>
      <c r="F168" s="6" t="n"/>
      <c r="G168" s="27" t="n"/>
      <c r="H168" s="20">
        <f>IF($A168="","",IF(COUNTIFS($A$3:$A$2000,$A168,$C$3:$C$2000,$C168)&gt;1,"重複",""))</f>
        <v/>
      </c>
    </row>
    <row r="169" ht="15" customHeight="1">
      <c r="A169" s="6" t="n"/>
      <c r="B169" s="22">
        <f>IFERROR(IF($A169="","",VLOOKUP($A169,'04_研修実施記録簿'!$A$3:$C$500,2,FALSE)),"")</f>
        <v/>
      </c>
      <c r="C169" s="6" t="n"/>
      <c r="D169" s="20">
        <f>IFERROR(IF($A169="","",VLOOKUP($A169,'04_研修実施記録簿'!$A$3:$C$500,3,FALSE)),"")</f>
        <v/>
      </c>
      <c r="E169" s="6" t="n"/>
      <c r="F169" s="6" t="n"/>
      <c r="G169" s="27" t="n"/>
      <c r="H169" s="20">
        <f>IF($A169="","",IF(COUNTIFS($A$3:$A$2000,$A169,$C$3:$C$2000,$C169)&gt;1,"重複",""))</f>
        <v/>
      </c>
    </row>
    <row r="170" ht="15" customHeight="1">
      <c r="A170" s="6" t="n"/>
      <c r="B170" s="22">
        <f>IFERROR(IF($A170="","",VLOOKUP($A170,'04_研修実施記録簿'!$A$3:$C$500,2,FALSE)),"")</f>
        <v/>
      </c>
      <c r="C170" s="6" t="n"/>
      <c r="D170" s="20">
        <f>IFERROR(IF($A170="","",VLOOKUP($A170,'04_研修実施記録簿'!$A$3:$C$500,3,FALSE)),"")</f>
        <v/>
      </c>
      <c r="E170" s="6" t="n"/>
      <c r="F170" s="6" t="n"/>
      <c r="G170" s="27" t="n"/>
      <c r="H170" s="20">
        <f>IF($A170="","",IF(COUNTIFS($A$3:$A$2000,$A170,$C$3:$C$2000,$C170)&gt;1,"重複",""))</f>
        <v/>
      </c>
    </row>
    <row r="171" ht="15" customHeight="1">
      <c r="A171" s="6" t="n"/>
      <c r="B171" s="22">
        <f>IFERROR(IF($A171="","",VLOOKUP($A171,'04_研修実施記録簿'!$A$3:$C$500,2,FALSE)),"")</f>
        <v/>
      </c>
      <c r="C171" s="6" t="n"/>
      <c r="D171" s="20">
        <f>IFERROR(IF($A171="","",VLOOKUP($A171,'04_研修実施記録簿'!$A$3:$C$500,3,FALSE)),"")</f>
        <v/>
      </c>
      <c r="E171" s="6" t="n"/>
      <c r="F171" s="6" t="n"/>
      <c r="G171" s="27" t="n"/>
      <c r="H171" s="20">
        <f>IF($A171="","",IF(COUNTIFS($A$3:$A$2000,$A171,$C$3:$C$2000,$C171)&gt;1,"重複",""))</f>
        <v/>
      </c>
    </row>
    <row r="172" ht="15" customHeight="1">
      <c r="A172" s="6" t="n"/>
      <c r="B172" s="22">
        <f>IFERROR(IF($A172="","",VLOOKUP($A172,'04_研修実施記録簿'!$A$3:$C$500,2,FALSE)),"")</f>
        <v/>
      </c>
      <c r="C172" s="6" t="n"/>
      <c r="D172" s="20">
        <f>IFERROR(IF($A172="","",VLOOKUP($A172,'04_研修実施記録簿'!$A$3:$C$500,3,FALSE)),"")</f>
        <v/>
      </c>
      <c r="E172" s="6" t="n"/>
      <c r="F172" s="6" t="n"/>
      <c r="G172" s="27" t="n"/>
      <c r="H172" s="20">
        <f>IF($A172="","",IF(COUNTIFS($A$3:$A$2000,$A172,$C$3:$C$2000,$C172)&gt;1,"重複",""))</f>
        <v/>
      </c>
    </row>
    <row r="173" ht="15" customHeight="1">
      <c r="A173" s="6" t="n"/>
      <c r="B173" s="22">
        <f>IFERROR(IF($A173="","",VLOOKUP($A173,'04_研修実施記録簿'!$A$3:$C$500,2,FALSE)),"")</f>
        <v/>
      </c>
      <c r="C173" s="6" t="n"/>
      <c r="D173" s="20">
        <f>IFERROR(IF($A173="","",VLOOKUP($A173,'04_研修実施記録簿'!$A$3:$C$500,3,FALSE)),"")</f>
        <v/>
      </c>
      <c r="E173" s="6" t="n"/>
      <c r="F173" s="6" t="n"/>
      <c r="G173" s="27" t="n"/>
      <c r="H173" s="20">
        <f>IF($A173="","",IF(COUNTIFS($A$3:$A$2000,$A173,$C$3:$C$2000,$C173)&gt;1,"重複",""))</f>
        <v/>
      </c>
    </row>
    <row r="174" ht="15" customHeight="1">
      <c r="A174" s="6" t="n"/>
      <c r="B174" s="22">
        <f>IFERROR(IF($A174="","",VLOOKUP($A174,'04_研修実施記録簿'!$A$3:$C$500,2,FALSE)),"")</f>
        <v/>
      </c>
      <c r="C174" s="6" t="n"/>
      <c r="D174" s="20">
        <f>IFERROR(IF($A174="","",VLOOKUP($A174,'04_研修実施記録簿'!$A$3:$C$500,3,FALSE)),"")</f>
        <v/>
      </c>
      <c r="E174" s="6" t="n"/>
      <c r="F174" s="6" t="n"/>
      <c r="G174" s="27" t="n"/>
      <c r="H174" s="20">
        <f>IF($A174="","",IF(COUNTIFS($A$3:$A$2000,$A174,$C$3:$C$2000,$C174)&gt;1,"重複",""))</f>
        <v/>
      </c>
    </row>
    <row r="175" ht="15" customHeight="1">
      <c r="A175" s="6" t="n"/>
      <c r="B175" s="22">
        <f>IFERROR(IF($A175="","",VLOOKUP($A175,'04_研修実施記録簿'!$A$3:$C$500,2,FALSE)),"")</f>
        <v/>
      </c>
      <c r="C175" s="6" t="n"/>
      <c r="D175" s="20">
        <f>IFERROR(IF($A175="","",VLOOKUP($A175,'04_研修実施記録簿'!$A$3:$C$500,3,FALSE)),"")</f>
        <v/>
      </c>
      <c r="E175" s="6" t="n"/>
      <c r="F175" s="6" t="n"/>
      <c r="G175" s="27" t="n"/>
      <c r="H175" s="20">
        <f>IF($A175="","",IF(COUNTIFS($A$3:$A$2000,$A175,$C$3:$C$2000,$C175)&gt;1,"重複",""))</f>
        <v/>
      </c>
    </row>
    <row r="176" ht="15" customHeight="1">
      <c r="A176" s="6" t="n"/>
      <c r="B176" s="22">
        <f>IFERROR(IF($A176="","",VLOOKUP($A176,'04_研修実施記録簿'!$A$3:$C$500,2,FALSE)),"")</f>
        <v/>
      </c>
      <c r="C176" s="6" t="n"/>
      <c r="D176" s="20">
        <f>IFERROR(IF($A176="","",VLOOKUP($A176,'04_研修実施記録簿'!$A$3:$C$500,3,FALSE)),"")</f>
        <v/>
      </c>
      <c r="E176" s="6" t="n"/>
      <c r="F176" s="6" t="n"/>
      <c r="G176" s="27" t="n"/>
      <c r="H176" s="20">
        <f>IF($A176="","",IF(COUNTIFS($A$3:$A$2000,$A176,$C$3:$C$2000,$C176)&gt;1,"重複",""))</f>
        <v/>
      </c>
    </row>
    <row r="177" ht="15" customHeight="1">
      <c r="A177" s="6" t="n"/>
      <c r="B177" s="22">
        <f>IFERROR(IF($A177="","",VLOOKUP($A177,'04_研修実施記録簿'!$A$3:$C$500,2,FALSE)),"")</f>
        <v/>
      </c>
      <c r="C177" s="6" t="n"/>
      <c r="D177" s="20">
        <f>IFERROR(IF($A177="","",VLOOKUP($A177,'04_研修実施記録簿'!$A$3:$C$500,3,FALSE)),"")</f>
        <v/>
      </c>
      <c r="E177" s="6" t="n"/>
      <c r="F177" s="6" t="n"/>
      <c r="G177" s="27" t="n"/>
      <c r="H177" s="20">
        <f>IF($A177="","",IF(COUNTIFS($A$3:$A$2000,$A177,$C$3:$C$2000,$C177)&gt;1,"重複",""))</f>
        <v/>
      </c>
    </row>
    <row r="178" ht="15" customHeight="1">
      <c r="A178" s="6" t="n"/>
      <c r="B178" s="22">
        <f>IFERROR(IF($A178="","",VLOOKUP($A178,'04_研修実施記録簿'!$A$3:$C$500,2,FALSE)),"")</f>
        <v/>
      </c>
      <c r="C178" s="6" t="n"/>
      <c r="D178" s="20">
        <f>IFERROR(IF($A178="","",VLOOKUP($A178,'04_研修実施記録簿'!$A$3:$C$500,3,FALSE)),"")</f>
        <v/>
      </c>
      <c r="E178" s="6" t="n"/>
      <c r="F178" s="6" t="n"/>
      <c r="G178" s="27" t="n"/>
      <c r="H178" s="20">
        <f>IF($A178="","",IF(COUNTIFS($A$3:$A$2000,$A178,$C$3:$C$2000,$C178)&gt;1,"重複",""))</f>
        <v/>
      </c>
    </row>
    <row r="179" ht="15" customHeight="1">
      <c r="A179" s="6" t="n"/>
      <c r="B179" s="22">
        <f>IFERROR(IF($A179="","",VLOOKUP($A179,'04_研修実施記録簿'!$A$3:$C$500,2,FALSE)),"")</f>
        <v/>
      </c>
      <c r="C179" s="6" t="n"/>
      <c r="D179" s="20">
        <f>IFERROR(IF($A179="","",VLOOKUP($A179,'04_研修実施記録簿'!$A$3:$C$500,3,FALSE)),"")</f>
        <v/>
      </c>
      <c r="E179" s="6" t="n"/>
      <c r="F179" s="6" t="n"/>
      <c r="G179" s="27" t="n"/>
      <c r="H179" s="20">
        <f>IF($A179="","",IF(COUNTIFS($A$3:$A$2000,$A179,$C$3:$C$2000,$C179)&gt;1,"重複",""))</f>
        <v/>
      </c>
    </row>
    <row r="180" ht="15" customHeight="1">
      <c r="A180" s="6" t="n"/>
      <c r="B180" s="22">
        <f>IFERROR(IF($A180="","",VLOOKUP($A180,'04_研修実施記録簿'!$A$3:$C$500,2,FALSE)),"")</f>
        <v/>
      </c>
      <c r="C180" s="6" t="n"/>
      <c r="D180" s="20">
        <f>IFERROR(IF($A180="","",VLOOKUP($A180,'04_研修実施記録簿'!$A$3:$C$500,3,FALSE)),"")</f>
        <v/>
      </c>
      <c r="E180" s="6" t="n"/>
      <c r="F180" s="6" t="n"/>
      <c r="G180" s="27" t="n"/>
      <c r="H180" s="20">
        <f>IF($A180="","",IF(COUNTIFS($A$3:$A$2000,$A180,$C$3:$C$2000,$C180)&gt;1,"重複",""))</f>
        <v/>
      </c>
    </row>
    <row r="181" ht="15" customHeight="1">
      <c r="A181" s="6" t="n"/>
      <c r="B181" s="22">
        <f>IFERROR(IF($A181="","",VLOOKUP($A181,'04_研修実施記録簿'!$A$3:$C$500,2,FALSE)),"")</f>
        <v/>
      </c>
      <c r="C181" s="6" t="n"/>
      <c r="D181" s="20">
        <f>IFERROR(IF($A181="","",VLOOKUP($A181,'04_研修実施記録簿'!$A$3:$C$500,3,FALSE)),"")</f>
        <v/>
      </c>
      <c r="E181" s="6" t="n"/>
      <c r="F181" s="6" t="n"/>
      <c r="G181" s="27" t="n"/>
      <c r="H181" s="20">
        <f>IF($A181="","",IF(COUNTIFS($A$3:$A$2000,$A181,$C$3:$C$2000,$C181)&gt;1,"重複",""))</f>
        <v/>
      </c>
    </row>
    <row r="182" ht="15" customHeight="1">
      <c r="A182" s="6" t="n"/>
      <c r="B182" s="22">
        <f>IFERROR(IF($A182="","",VLOOKUP($A182,'04_研修実施記録簿'!$A$3:$C$500,2,FALSE)),"")</f>
        <v/>
      </c>
      <c r="C182" s="6" t="n"/>
      <c r="D182" s="20">
        <f>IFERROR(IF($A182="","",VLOOKUP($A182,'04_研修実施記録簿'!$A$3:$C$500,3,FALSE)),"")</f>
        <v/>
      </c>
      <c r="E182" s="6" t="n"/>
      <c r="F182" s="6" t="n"/>
      <c r="G182" s="27" t="n"/>
      <c r="H182" s="20">
        <f>IF($A182="","",IF(COUNTIFS($A$3:$A$2000,$A182,$C$3:$C$2000,$C182)&gt;1,"重複",""))</f>
        <v/>
      </c>
    </row>
    <row r="183" ht="15" customHeight="1">
      <c r="A183" s="6" t="n"/>
      <c r="B183" s="22">
        <f>IFERROR(IF($A183="","",VLOOKUP($A183,'04_研修実施記録簿'!$A$3:$C$500,2,FALSE)),"")</f>
        <v/>
      </c>
      <c r="C183" s="6" t="n"/>
      <c r="D183" s="20">
        <f>IFERROR(IF($A183="","",VLOOKUP($A183,'04_研修実施記録簿'!$A$3:$C$500,3,FALSE)),"")</f>
        <v/>
      </c>
      <c r="E183" s="6" t="n"/>
      <c r="F183" s="6" t="n"/>
      <c r="G183" s="27" t="n"/>
      <c r="H183" s="20">
        <f>IF($A183="","",IF(COUNTIFS($A$3:$A$2000,$A183,$C$3:$C$2000,$C183)&gt;1,"重複",""))</f>
        <v/>
      </c>
    </row>
    <row r="184" ht="15" customHeight="1">
      <c r="A184" s="6" t="n"/>
      <c r="B184" s="22">
        <f>IFERROR(IF($A184="","",VLOOKUP($A184,'04_研修実施記録簿'!$A$3:$C$500,2,FALSE)),"")</f>
        <v/>
      </c>
      <c r="C184" s="6" t="n"/>
      <c r="D184" s="20">
        <f>IFERROR(IF($A184="","",VLOOKUP($A184,'04_研修実施記録簿'!$A$3:$C$500,3,FALSE)),"")</f>
        <v/>
      </c>
      <c r="E184" s="6" t="n"/>
      <c r="F184" s="6" t="n"/>
      <c r="G184" s="27" t="n"/>
      <c r="H184" s="20">
        <f>IF($A184="","",IF(COUNTIFS($A$3:$A$2000,$A184,$C$3:$C$2000,$C184)&gt;1,"重複",""))</f>
        <v/>
      </c>
    </row>
    <row r="185" ht="15" customHeight="1">
      <c r="A185" s="6" t="n"/>
      <c r="B185" s="22">
        <f>IFERROR(IF($A185="","",VLOOKUP($A185,'04_研修実施記録簿'!$A$3:$C$500,2,FALSE)),"")</f>
        <v/>
      </c>
      <c r="C185" s="6" t="n"/>
      <c r="D185" s="20">
        <f>IFERROR(IF($A185="","",VLOOKUP($A185,'04_研修実施記録簿'!$A$3:$C$500,3,FALSE)),"")</f>
        <v/>
      </c>
      <c r="E185" s="6" t="n"/>
      <c r="F185" s="6" t="n"/>
      <c r="G185" s="27" t="n"/>
      <c r="H185" s="20">
        <f>IF($A185="","",IF(COUNTIFS($A$3:$A$2000,$A185,$C$3:$C$2000,$C185)&gt;1,"重複",""))</f>
        <v/>
      </c>
    </row>
    <row r="186" ht="15" customHeight="1">
      <c r="A186" s="6" t="n"/>
      <c r="B186" s="22">
        <f>IFERROR(IF($A186="","",VLOOKUP($A186,'04_研修実施記録簿'!$A$3:$C$500,2,FALSE)),"")</f>
        <v/>
      </c>
      <c r="C186" s="6" t="n"/>
      <c r="D186" s="20">
        <f>IFERROR(IF($A186="","",VLOOKUP($A186,'04_研修実施記録簿'!$A$3:$C$500,3,FALSE)),"")</f>
        <v/>
      </c>
      <c r="E186" s="6" t="n"/>
      <c r="F186" s="6" t="n"/>
      <c r="G186" s="27" t="n"/>
      <c r="H186" s="20">
        <f>IF($A186="","",IF(COUNTIFS($A$3:$A$2000,$A186,$C$3:$C$2000,$C186)&gt;1,"重複",""))</f>
        <v/>
      </c>
    </row>
    <row r="187" ht="15" customHeight="1">
      <c r="A187" s="6" t="n"/>
      <c r="B187" s="22">
        <f>IFERROR(IF($A187="","",VLOOKUP($A187,'04_研修実施記録簿'!$A$3:$C$500,2,FALSE)),"")</f>
        <v/>
      </c>
      <c r="C187" s="6" t="n"/>
      <c r="D187" s="20">
        <f>IFERROR(IF($A187="","",VLOOKUP($A187,'04_研修実施記録簿'!$A$3:$C$500,3,FALSE)),"")</f>
        <v/>
      </c>
      <c r="E187" s="6" t="n"/>
      <c r="F187" s="6" t="n"/>
      <c r="G187" s="27" t="n"/>
      <c r="H187" s="20">
        <f>IF($A187="","",IF(COUNTIFS($A$3:$A$2000,$A187,$C$3:$C$2000,$C187)&gt;1,"重複",""))</f>
        <v/>
      </c>
    </row>
    <row r="188" ht="15" customHeight="1">
      <c r="A188" s="6" t="n"/>
      <c r="B188" s="22">
        <f>IFERROR(IF($A188="","",VLOOKUP($A188,'04_研修実施記録簿'!$A$3:$C$500,2,FALSE)),"")</f>
        <v/>
      </c>
      <c r="C188" s="6" t="n"/>
      <c r="D188" s="20">
        <f>IFERROR(IF($A188="","",VLOOKUP($A188,'04_研修実施記録簿'!$A$3:$C$500,3,FALSE)),"")</f>
        <v/>
      </c>
      <c r="E188" s="6" t="n"/>
      <c r="F188" s="6" t="n"/>
      <c r="G188" s="27" t="n"/>
      <c r="H188" s="20">
        <f>IF($A188="","",IF(COUNTIFS($A$3:$A$2000,$A188,$C$3:$C$2000,$C188)&gt;1,"重複",""))</f>
        <v/>
      </c>
    </row>
    <row r="189" ht="15" customHeight="1">
      <c r="A189" s="6" t="n"/>
      <c r="B189" s="22">
        <f>IFERROR(IF($A189="","",VLOOKUP($A189,'04_研修実施記録簿'!$A$3:$C$500,2,FALSE)),"")</f>
        <v/>
      </c>
      <c r="C189" s="6" t="n"/>
      <c r="D189" s="20">
        <f>IFERROR(IF($A189="","",VLOOKUP($A189,'04_研修実施記録簿'!$A$3:$C$500,3,FALSE)),"")</f>
        <v/>
      </c>
      <c r="E189" s="6" t="n"/>
      <c r="F189" s="6" t="n"/>
      <c r="G189" s="27" t="n"/>
      <c r="H189" s="20">
        <f>IF($A189="","",IF(COUNTIFS($A$3:$A$2000,$A189,$C$3:$C$2000,$C189)&gt;1,"重複",""))</f>
        <v/>
      </c>
    </row>
    <row r="190" ht="15" customHeight="1">
      <c r="A190" s="6" t="n"/>
      <c r="B190" s="22">
        <f>IFERROR(IF($A190="","",VLOOKUP($A190,'04_研修実施記録簿'!$A$3:$C$500,2,FALSE)),"")</f>
        <v/>
      </c>
      <c r="C190" s="6" t="n"/>
      <c r="D190" s="20">
        <f>IFERROR(IF($A190="","",VLOOKUP($A190,'04_研修実施記録簿'!$A$3:$C$500,3,FALSE)),"")</f>
        <v/>
      </c>
      <c r="E190" s="6" t="n"/>
      <c r="F190" s="6" t="n"/>
      <c r="G190" s="27" t="n"/>
      <c r="H190" s="20">
        <f>IF($A190="","",IF(COUNTIFS($A$3:$A$2000,$A190,$C$3:$C$2000,$C190)&gt;1,"重複",""))</f>
        <v/>
      </c>
    </row>
    <row r="191" ht="15" customHeight="1">
      <c r="A191" s="6" t="n"/>
      <c r="B191" s="22">
        <f>IFERROR(IF($A191="","",VLOOKUP($A191,'04_研修実施記録簿'!$A$3:$C$500,2,FALSE)),"")</f>
        <v/>
      </c>
      <c r="C191" s="6" t="n"/>
      <c r="D191" s="20">
        <f>IFERROR(IF($A191="","",VLOOKUP($A191,'04_研修実施記録簿'!$A$3:$C$500,3,FALSE)),"")</f>
        <v/>
      </c>
      <c r="E191" s="6" t="n"/>
      <c r="F191" s="6" t="n"/>
      <c r="G191" s="27" t="n"/>
      <c r="H191" s="20">
        <f>IF($A191="","",IF(COUNTIFS($A$3:$A$2000,$A191,$C$3:$C$2000,$C191)&gt;1,"重複",""))</f>
        <v/>
      </c>
    </row>
    <row r="192" ht="15" customHeight="1">
      <c r="A192" s="6" t="n"/>
      <c r="B192" s="22">
        <f>IFERROR(IF($A192="","",VLOOKUP($A192,'04_研修実施記録簿'!$A$3:$C$500,2,FALSE)),"")</f>
        <v/>
      </c>
      <c r="C192" s="6" t="n"/>
      <c r="D192" s="20">
        <f>IFERROR(IF($A192="","",VLOOKUP($A192,'04_研修実施記録簿'!$A$3:$C$500,3,FALSE)),"")</f>
        <v/>
      </c>
      <c r="E192" s="6" t="n"/>
      <c r="F192" s="6" t="n"/>
      <c r="G192" s="27" t="n"/>
      <c r="H192" s="20">
        <f>IF($A192="","",IF(COUNTIFS($A$3:$A$2000,$A192,$C$3:$C$2000,$C192)&gt;1,"重複",""))</f>
        <v/>
      </c>
    </row>
    <row r="193" ht="15" customHeight="1">
      <c r="A193" s="6" t="n"/>
      <c r="B193" s="22">
        <f>IFERROR(IF($A193="","",VLOOKUP($A193,'04_研修実施記録簿'!$A$3:$C$500,2,FALSE)),"")</f>
        <v/>
      </c>
      <c r="C193" s="6" t="n"/>
      <c r="D193" s="20">
        <f>IFERROR(IF($A193="","",VLOOKUP($A193,'04_研修実施記録簿'!$A$3:$C$500,3,FALSE)),"")</f>
        <v/>
      </c>
      <c r="E193" s="6" t="n"/>
      <c r="F193" s="6" t="n"/>
      <c r="G193" s="27" t="n"/>
      <c r="H193" s="20">
        <f>IF($A193="","",IF(COUNTIFS($A$3:$A$2000,$A193,$C$3:$C$2000,$C193)&gt;1,"重複",""))</f>
        <v/>
      </c>
    </row>
    <row r="194" ht="15" customHeight="1">
      <c r="A194" s="6" t="n"/>
      <c r="B194" s="22">
        <f>IFERROR(IF($A194="","",VLOOKUP($A194,'04_研修実施記録簿'!$A$3:$C$500,2,FALSE)),"")</f>
        <v/>
      </c>
      <c r="C194" s="6" t="n"/>
      <c r="D194" s="20">
        <f>IFERROR(IF($A194="","",VLOOKUP($A194,'04_研修実施記録簿'!$A$3:$C$500,3,FALSE)),"")</f>
        <v/>
      </c>
      <c r="E194" s="6" t="n"/>
      <c r="F194" s="6" t="n"/>
      <c r="G194" s="27" t="n"/>
      <c r="H194" s="20">
        <f>IF($A194="","",IF(COUNTIFS($A$3:$A$2000,$A194,$C$3:$C$2000,$C194)&gt;1,"重複",""))</f>
        <v/>
      </c>
    </row>
    <row r="195" ht="15" customHeight="1">
      <c r="A195" s="6" t="n"/>
      <c r="B195" s="22">
        <f>IFERROR(IF($A195="","",VLOOKUP($A195,'04_研修実施記録簿'!$A$3:$C$500,2,FALSE)),"")</f>
        <v/>
      </c>
      <c r="C195" s="6" t="n"/>
      <c r="D195" s="20">
        <f>IFERROR(IF($A195="","",VLOOKUP($A195,'04_研修実施記録簿'!$A$3:$C$500,3,FALSE)),"")</f>
        <v/>
      </c>
      <c r="E195" s="6" t="n"/>
      <c r="F195" s="6" t="n"/>
      <c r="G195" s="27" t="n"/>
      <c r="H195" s="20">
        <f>IF($A195="","",IF(COUNTIFS($A$3:$A$2000,$A195,$C$3:$C$2000,$C195)&gt;1,"重複",""))</f>
        <v/>
      </c>
    </row>
    <row r="196" ht="15" customHeight="1">
      <c r="A196" s="6" t="n"/>
      <c r="B196" s="22">
        <f>IFERROR(IF($A196="","",VLOOKUP($A196,'04_研修実施記録簿'!$A$3:$C$500,2,FALSE)),"")</f>
        <v/>
      </c>
      <c r="C196" s="6" t="n"/>
      <c r="D196" s="20">
        <f>IFERROR(IF($A196="","",VLOOKUP($A196,'04_研修実施記録簿'!$A$3:$C$500,3,FALSE)),"")</f>
        <v/>
      </c>
      <c r="E196" s="6" t="n"/>
      <c r="F196" s="6" t="n"/>
      <c r="G196" s="27" t="n"/>
      <c r="H196" s="20">
        <f>IF($A196="","",IF(COUNTIFS($A$3:$A$2000,$A196,$C$3:$C$2000,$C196)&gt;1,"重複",""))</f>
        <v/>
      </c>
    </row>
    <row r="197" ht="15" customHeight="1">
      <c r="A197" s="6" t="n"/>
      <c r="B197" s="22">
        <f>IFERROR(IF($A197="","",VLOOKUP($A197,'04_研修実施記録簿'!$A$3:$C$500,2,FALSE)),"")</f>
        <v/>
      </c>
      <c r="C197" s="6" t="n"/>
      <c r="D197" s="20">
        <f>IFERROR(IF($A197="","",VLOOKUP($A197,'04_研修実施記録簿'!$A$3:$C$500,3,FALSE)),"")</f>
        <v/>
      </c>
      <c r="E197" s="6" t="n"/>
      <c r="F197" s="6" t="n"/>
      <c r="G197" s="27" t="n"/>
      <c r="H197" s="20">
        <f>IF($A197="","",IF(COUNTIFS($A$3:$A$2000,$A197,$C$3:$C$2000,$C197)&gt;1,"重複",""))</f>
        <v/>
      </c>
    </row>
    <row r="198" ht="15" customHeight="1">
      <c r="A198" s="6" t="n"/>
      <c r="B198" s="22">
        <f>IFERROR(IF($A198="","",VLOOKUP($A198,'04_研修実施記録簿'!$A$3:$C$500,2,FALSE)),"")</f>
        <v/>
      </c>
      <c r="C198" s="6" t="n"/>
      <c r="D198" s="20">
        <f>IFERROR(IF($A198="","",VLOOKUP($A198,'04_研修実施記録簿'!$A$3:$C$500,3,FALSE)),"")</f>
        <v/>
      </c>
      <c r="E198" s="6" t="n"/>
      <c r="F198" s="6" t="n"/>
      <c r="G198" s="27" t="n"/>
      <c r="H198" s="20">
        <f>IF($A198="","",IF(COUNTIFS($A$3:$A$2000,$A198,$C$3:$C$2000,$C198)&gt;1,"重複",""))</f>
        <v/>
      </c>
    </row>
    <row r="199" ht="15" customHeight="1">
      <c r="A199" s="6" t="n"/>
      <c r="B199" s="22">
        <f>IFERROR(IF($A199="","",VLOOKUP($A199,'04_研修実施記録簿'!$A$3:$C$500,2,FALSE)),"")</f>
        <v/>
      </c>
      <c r="C199" s="6" t="n"/>
      <c r="D199" s="20">
        <f>IFERROR(IF($A199="","",VLOOKUP($A199,'04_研修実施記録簿'!$A$3:$C$500,3,FALSE)),"")</f>
        <v/>
      </c>
      <c r="E199" s="6" t="n"/>
      <c r="F199" s="6" t="n"/>
      <c r="G199" s="27" t="n"/>
      <c r="H199" s="20">
        <f>IF($A199="","",IF(COUNTIFS($A$3:$A$2000,$A199,$C$3:$C$2000,$C199)&gt;1,"重複",""))</f>
        <v/>
      </c>
    </row>
    <row r="200" ht="15" customHeight="1">
      <c r="A200" s="6" t="n"/>
      <c r="B200" s="22">
        <f>IFERROR(IF($A200="","",VLOOKUP($A200,'04_研修実施記録簿'!$A$3:$C$500,2,FALSE)),"")</f>
        <v/>
      </c>
      <c r="C200" s="6" t="n"/>
      <c r="D200" s="20">
        <f>IFERROR(IF($A200="","",VLOOKUP($A200,'04_研修実施記録簿'!$A$3:$C$500,3,FALSE)),"")</f>
        <v/>
      </c>
      <c r="E200" s="6" t="n"/>
      <c r="F200" s="6" t="n"/>
      <c r="G200" s="27" t="n"/>
      <c r="H200" s="20">
        <f>IF($A200="","",IF(COUNTIFS($A$3:$A$2000,$A200,$C$3:$C$2000,$C200)&gt;1,"重複",""))</f>
        <v/>
      </c>
    </row>
    <row r="201" ht="15" customHeight="1">
      <c r="A201" s="6" t="n"/>
      <c r="B201" s="22">
        <f>IFERROR(IF($A201="","",VLOOKUP($A201,'04_研修実施記録簿'!$A$3:$C$500,2,FALSE)),"")</f>
        <v/>
      </c>
      <c r="C201" s="6" t="n"/>
      <c r="D201" s="20">
        <f>IFERROR(IF($A201="","",VLOOKUP($A201,'04_研修実施記録簿'!$A$3:$C$500,3,FALSE)),"")</f>
        <v/>
      </c>
      <c r="E201" s="6" t="n"/>
      <c r="F201" s="6" t="n"/>
      <c r="G201" s="27" t="n"/>
      <c r="H201" s="20">
        <f>IF($A201="","",IF(COUNTIFS($A$3:$A$2000,$A201,$C$3:$C$2000,$C201)&gt;1,"重複",""))</f>
        <v/>
      </c>
    </row>
    <row r="202" ht="15" customHeight="1">
      <c r="A202" s="6" t="n"/>
      <c r="B202" s="22">
        <f>IFERROR(IF($A202="","",VLOOKUP($A202,'04_研修実施記録簿'!$A$3:$C$500,2,FALSE)),"")</f>
        <v/>
      </c>
      <c r="C202" s="6" t="n"/>
      <c r="D202" s="20">
        <f>IFERROR(IF($A202="","",VLOOKUP($A202,'04_研修実施記録簿'!$A$3:$C$500,3,FALSE)),"")</f>
        <v/>
      </c>
      <c r="E202" s="6" t="n"/>
      <c r="F202" s="6" t="n"/>
      <c r="G202" s="27" t="n"/>
      <c r="H202" s="20">
        <f>IF($A202="","",IF(COUNTIFS($A$3:$A$2000,$A202,$C$3:$C$2000,$C202)&gt;1,"重複",""))</f>
        <v/>
      </c>
    </row>
    <row r="203" ht="15" customHeight="1">
      <c r="A203" s="6" t="n"/>
      <c r="B203" s="22">
        <f>IFERROR(IF($A203="","",VLOOKUP($A203,'04_研修実施記録簿'!$A$3:$C$500,2,FALSE)),"")</f>
        <v/>
      </c>
      <c r="C203" s="6" t="n"/>
      <c r="D203" s="20">
        <f>IFERROR(IF($A203="","",VLOOKUP($A203,'04_研修実施記録簿'!$A$3:$C$500,3,FALSE)),"")</f>
        <v/>
      </c>
      <c r="E203" s="6" t="n"/>
      <c r="F203" s="6" t="n"/>
      <c r="G203" s="27" t="n"/>
      <c r="H203" s="20">
        <f>IF($A203="","",IF(COUNTIFS($A$3:$A$2000,$A203,$C$3:$C$2000,$C203)&gt;1,"重複",""))</f>
        <v/>
      </c>
    </row>
    <row r="204" ht="15" customHeight="1">
      <c r="A204" s="6" t="n"/>
      <c r="B204" s="22">
        <f>IFERROR(IF($A204="","",VLOOKUP($A204,'04_研修実施記録簿'!$A$3:$C$500,2,FALSE)),"")</f>
        <v/>
      </c>
      <c r="C204" s="6" t="n"/>
      <c r="D204" s="20">
        <f>IFERROR(IF($A204="","",VLOOKUP($A204,'04_研修実施記録簿'!$A$3:$C$500,3,FALSE)),"")</f>
        <v/>
      </c>
      <c r="E204" s="6" t="n"/>
      <c r="F204" s="6" t="n"/>
      <c r="G204" s="27" t="n"/>
      <c r="H204" s="20">
        <f>IF($A204="","",IF(COUNTIFS($A$3:$A$2000,$A204,$C$3:$C$2000,$C204)&gt;1,"重複",""))</f>
        <v/>
      </c>
    </row>
    <row r="205" ht="15" customHeight="1">
      <c r="A205" s="6" t="n"/>
      <c r="B205" s="22">
        <f>IFERROR(IF($A205="","",VLOOKUP($A205,'04_研修実施記録簿'!$A$3:$C$500,2,FALSE)),"")</f>
        <v/>
      </c>
      <c r="C205" s="6" t="n"/>
      <c r="D205" s="20">
        <f>IFERROR(IF($A205="","",VLOOKUP($A205,'04_研修実施記録簿'!$A$3:$C$500,3,FALSE)),"")</f>
        <v/>
      </c>
      <c r="E205" s="6" t="n"/>
      <c r="F205" s="6" t="n"/>
      <c r="G205" s="27" t="n"/>
      <c r="H205" s="20">
        <f>IF($A205="","",IF(COUNTIFS($A$3:$A$2000,$A205,$C$3:$C$2000,$C205)&gt;1,"重複",""))</f>
        <v/>
      </c>
    </row>
    <row r="206" ht="15" customHeight="1">
      <c r="A206" s="6" t="n"/>
      <c r="B206" s="22">
        <f>IFERROR(IF($A206="","",VLOOKUP($A206,'04_研修実施記録簿'!$A$3:$C$500,2,FALSE)),"")</f>
        <v/>
      </c>
      <c r="C206" s="6" t="n"/>
      <c r="D206" s="20">
        <f>IFERROR(IF($A206="","",VLOOKUP($A206,'04_研修実施記録簿'!$A$3:$C$500,3,FALSE)),"")</f>
        <v/>
      </c>
      <c r="E206" s="6" t="n"/>
      <c r="F206" s="6" t="n"/>
      <c r="G206" s="27" t="n"/>
      <c r="H206" s="20">
        <f>IF($A206="","",IF(COUNTIFS($A$3:$A$2000,$A206,$C$3:$C$2000,$C206)&gt;1,"重複",""))</f>
        <v/>
      </c>
    </row>
    <row r="207" ht="15" customHeight="1">
      <c r="A207" s="6" t="n"/>
      <c r="B207" s="22">
        <f>IFERROR(IF($A207="","",VLOOKUP($A207,'04_研修実施記録簿'!$A$3:$C$500,2,FALSE)),"")</f>
        <v/>
      </c>
      <c r="C207" s="6" t="n"/>
      <c r="D207" s="20">
        <f>IFERROR(IF($A207="","",VLOOKUP($A207,'04_研修実施記録簿'!$A$3:$C$500,3,FALSE)),"")</f>
        <v/>
      </c>
      <c r="E207" s="6" t="n"/>
      <c r="F207" s="6" t="n"/>
      <c r="G207" s="27" t="n"/>
      <c r="H207" s="20">
        <f>IF($A207="","",IF(COUNTIFS($A$3:$A$2000,$A207,$C$3:$C$2000,$C207)&gt;1,"重複",""))</f>
        <v/>
      </c>
    </row>
    <row r="208" ht="15" customHeight="1">
      <c r="A208" s="6" t="n"/>
      <c r="B208" s="22">
        <f>IFERROR(IF($A208="","",VLOOKUP($A208,'04_研修実施記録簿'!$A$3:$C$500,2,FALSE)),"")</f>
        <v/>
      </c>
      <c r="C208" s="6" t="n"/>
      <c r="D208" s="20">
        <f>IFERROR(IF($A208="","",VLOOKUP($A208,'04_研修実施記録簿'!$A$3:$C$500,3,FALSE)),"")</f>
        <v/>
      </c>
      <c r="E208" s="6" t="n"/>
      <c r="F208" s="6" t="n"/>
      <c r="G208" s="27" t="n"/>
      <c r="H208" s="20">
        <f>IF($A208="","",IF(COUNTIFS($A$3:$A$2000,$A208,$C$3:$C$2000,$C208)&gt;1,"重複",""))</f>
        <v/>
      </c>
    </row>
    <row r="209" ht="15" customHeight="1">
      <c r="A209" s="6" t="n"/>
      <c r="B209" s="22">
        <f>IFERROR(IF($A209="","",VLOOKUP($A209,'04_研修実施記録簿'!$A$3:$C$500,2,FALSE)),"")</f>
        <v/>
      </c>
      <c r="C209" s="6" t="n"/>
      <c r="D209" s="20">
        <f>IFERROR(IF($A209="","",VLOOKUP($A209,'04_研修実施記録簿'!$A$3:$C$500,3,FALSE)),"")</f>
        <v/>
      </c>
      <c r="E209" s="6" t="n"/>
      <c r="F209" s="6" t="n"/>
      <c r="G209" s="27" t="n"/>
      <c r="H209" s="20">
        <f>IF($A209="","",IF(COUNTIFS($A$3:$A$2000,$A209,$C$3:$C$2000,$C209)&gt;1,"重複",""))</f>
        <v/>
      </c>
    </row>
    <row r="210" ht="15" customHeight="1">
      <c r="A210" s="6" t="n"/>
      <c r="B210" s="22">
        <f>IFERROR(IF($A210="","",VLOOKUP($A210,'04_研修実施記録簿'!$A$3:$C$500,2,FALSE)),"")</f>
        <v/>
      </c>
      <c r="C210" s="6" t="n"/>
      <c r="D210" s="20">
        <f>IFERROR(IF($A210="","",VLOOKUP($A210,'04_研修実施記録簿'!$A$3:$C$500,3,FALSE)),"")</f>
        <v/>
      </c>
      <c r="E210" s="6" t="n"/>
      <c r="F210" s="6" t="n"/>
      <c r="G210" s="27" t="n"/>
      <c r="H210" s="20">
        <f>IF($A210="","",IF(COUNTIFS($A$3:$A$2000,$A210,$C$3:$C$2000,$C210)&gt;1,"重複",""))</f>
        <v/>
      </c>
    </row>
    <row r="211" ht="15" customHeight="1">
      <c r="A211" s="6" t="n"/>
      <c r="B211" s="22">
        <f>IFERROR(IF($A211="","",VLOOKUP($A211,'04_研修実施記録簿'!$A$3:$C$500,2,FALSE)),"")</f>
        <v/>
      </c>
      <c r="C211" s="6" t="n"/>
      <c r="D211" s="20">
        <f>IFERROR(IF($A211="","",VLOOKUP($A211,'04_研修実施記録簿'!$A$3:$C$500,3,FALSE)),"")</f>
        <v/>
      </c>
      <c r="E211" s="6" t="n"/>
      <c r="F211" s="6" t="n"/>
      <c r="G211" s="27" t="n"/>
      <c r="H211" s="20">
        <f>IF($A211="","",IF(COUNTIFS($A$3:$A$2000,$A211,$C$3:$C$2000,$C211)&gt;1,"重複",""))</f>
        <v/>
      </c>
    </row>
    <row r="212" ht="15" customHeight="1">
      <c r="A212" s="6" t="n"/>
      <c r="B212" s="22">
        <f>IFERROR(IF($A212="","",VLOOKUP($A212,'04_研修実施記録簿'!$A$3:$C$500,2,FALSE)),"")</f>
        <v/>
      </c>
      <c r="C212" s="6" t="n"/>
      <c r="D212" s="20">
        <f>IFERROR(IF($A212="","",VLOOKUP($A212,'04_研修実施記録簿'!$A$3:$C$500,3,FALSE)),"")</f>
        <v/>
      </c>
      <c r="E212" s="6" t="n"/>
      <c r="F212" s="6" t="n"/>
      <c r="G212" s="27" t="n"/>
      <c r="H212" s="20">
        <f>IF($A212="","",IF(COUNTIFS($A$3:$A$2000,$A212,$C$3:$C$2000,$C212)&gt;1,"重複",""))</f>
        <v/>
      </c>
    </row>
    <row r="213" ht="15" customHeight="1">
      <c r="A213" s="6" t="n"/>
      <c r="B213" s="22">
        <f>IFERROR(IF($A213="","",VLOOKUP($A213,'04_研修実施記録簿'!$A$3:$C$500,2,FALSE)),"")</f>
        <v/>
      </c>
      <c r="C213" s="6" t="n"/>
      <c r="D213" s="20">
        <f>IFERROR(IF($A213="","",VLOOKUP($A213,'04_研修実施記録簿'!$A$3:$C$500,3,FALSE)),"")</f>
        <v/>
      </c>
      <c r="E213" s="6" t="n"/>
      <c r="F213" s="6" t="n"/>
      <c r="G213" s="27" t="n"/>
      <c r="H213" s="20">
        <f>IF($A213="","",IF(COUNTIFS($A$3:$A$2000,$A213,$C$3:$C$2000,$C213)&gt;1,"重複",""))</f>
        <v/>
      </c>
    </row>
    <row r="214" ht="15" customHeight="1">
      <c r="A214" s="6" t="n"/>
      <c r="B214" s="22">
        <f>IFERROR(IF($A214="","",VLOOKUP($A214,'04_研修実施記録簿'!$A$3:$C$500,2,FALSE)),"")</f>
        <v/>
      </c>
      <c r="C214" s="6" t="n"/>
      <c r="D214" s="20">
        <f>IFERROR(IF($A214="","",VLOOKUP($A214,'04_研修実施記録簿'!$A$3:$C$500,3,FALSE)),"")</f>
        <v/>
      </c>
      <c r="E214" s="6" t="n"/>
      <c r="F214" s="6" t="n"/>
      <c r="G214" s="27" t="n"/>
      <c r="H214" s="20">
        <f>IF($A214="","",IF(COUNTIFS($A$3:$A$2000,$A214,$C$3:$C$2000,$C214)&gt;1,"重複",""))</f>
        <v/>
      </c>
    </row>
    <row r="215" ht="15" customHeight="1">
      <c r="A215" s="6" t="n"/>
      <c r="B215" s="22">
        <f>IFERROR(IF($A215="","",VLOOKUP($A215,'04_研修実施記録簿'!$A$3:$C$500,2,FALSE)),"")</f>
        <v/>
      </c>
      <c r="C215" s="6" t="n"/>
      <c r="D215" s="20">
        <f>IFERROR(IF($A215="","",VLOOKUP($A215,'04_研修実施記録簿'!$A$3:$C$500,3,FALSE)),"")</f>
        <v/>
      </c>
      <c r="E215" s="6" t="n"/>
      <c r="F215" s="6" t="n"/>
      <c r="G215" s="27" t="n"/>
      <c r="H215" s="20">
        <f>IF($A215="","",IF(COUNTIFS($A$3:$A$2000,$A215,$C$3:$C$2000,$C215)&gt;1,"重複",""))</f>
        <v/>
      </c>
    </row>
    <row r="216" ht="15" customHeight="1">
      <c r="A216" s="6" t="n"/>
      <c r="B216" s="22">
        <f>IFERROR(IF($A216="","",VLOOKUP($A216,'04_研修実施記録簿'!$A$3:$C$500,2,FALSE)),"")</f>
        <v/>
      </c>
      <c r="C216" s="6" t="n"/>
      <c r="D216" s="20">
        <f>IFERROR(IF($A216="","",VLOOKUP($A216,'04_研修実施記録簿'!$A$3:$C$500,3,FALSE)),"")</f>
        <v/>
      </c>
      <c r="E216" s="6" t="n"/>
      <c r="F216" s="6" t="n"/>
      <c r="G216" s="27" t="n"/>
      <c r="H216" s="20">
        <f>IF($A216="","",IF(COUNTIFS($A$3:$A$2000,$A216,$C$3:$C$2000,$C216)&gt;1,"重複",""))</f>
        <v/>
      </c>
    </row>
    <row r="217" ht="15" customHeight="1">
      <c r="A217" s="6" t="n"/>
      <c r="B217" s="22">
        <f>IFERROR(IF($A217="","",VLOOKUP($A217,'04_研修実施記録簿'!$A$3:$C$500,2,FALSE)),"")</f>
        <v/>
      </c>
      <c r="C217" s="6" t="n"/>
      <c r="D217" s="20">
        <f>IFERROR(IF($A217="","",VLOOKUP($A217,'04_研修実施記録簿'!$A$3:$C$500,3,FALSE)),"")</f>
        <v/>
      </c>
      <c r="E217" s="6" t="n"/>
      <c r="F217" s="6" t="n"/>
      <c r="G217" s="27" t="n"/>
      <c r="H217" s="20">
        <f>IF($A217="","",IF(COUNTIFS($A$3:$A$2000,$A217,$C$3:$C$2000,$C217)&gt;1,"重複",""))</f>
        <v/>
      </c>
    </row>
    <row r="218" ht="15" customHeight="1">
      <c r="A218" s="6" t="n"/>
      <c r="B218" s="22">
        <f>IFERROR(IF($A218="","",VLOOKUP($A218,'04_研修実施記録簿'!$A$3:$C$500,2,FALSE)),"")</f>
        <v/>
      </c>
      <c r="C218" s="6" t="n"/>
      <c r="D218" s="20">
        <f>IFERROR(IF($A218="","",VLOOKUP($A218,'04_研修実施記録簿'!$A$3:$C$500,3,FALSE)),"")</f>
        <v/>
      </c>
      <c r="E218" s="6" t="n"/>
      <c r="F218" s="6" t="n"/>
      <c r="G218" s="27" t="n"/>
      <c r="H218" s="20">
        <f>IF($A218="","",IF(COUNTIFS($A$3:$A$2000,$A218,$C$3:$C$2000,$C218)&gt;1,"重複",""))</f>
        <v/>
      </c>
    </row>
    <row r="219" ht="15" customHeight="1">
      <c r="A219" s="6" t="n"/>
      <c r="B219" s="22">
        <f>IFERROR(IF($A219="","",VLOOKUP($A219,'04_研修実施記録簿'!$A$3:$C$500,2,FALSE)),"")</f>
        <v/>
      </c>
      <c r="C219" s="6" t="n"/>
      <c r="D219" s="20">
        <f>IFERROR(IF($A219="","",VLOOKUP($A219,'04_研修実施記録簿'!$A$3:$C$500,3,FALSE)),"")</f>
        <v/>
      </c>
      <c r="E219" s="6" t="n"/>
      <c r="F219" s="6" t="n"/>
      <c r="G219" s="27" t="n"/>
      <c r="H219" s="20">
        <f>IF($A219="","",IF(COUNTIFS($A$3:$A$2000,$A219,$C$3:$C$2000,$C219)&gt;1,"重複",""))</f>
        <v/>
      </c>
    </row>
    <row r="220" ht="15" customHeight="1">
      <c r="A220" s="6" t="n"/>
      <c r="B220" s="22">
        <f>IFERROR(IF($A220="","",VLOOKUP($A220,'04_研修実施記録簿'!$A$3:$C$500,2,FALSE)),"")</f>
        <v/>
      </c>
      <c r="C220" s="6" t="n"/>
      <c r="D220" s="20">
        <f>IFERROR(IF($A220="","",VLOOKUP($A220,'04_研修実施記録簿'!$A$3:$C$500,3,FALSE)),"")</f>
        <v/>
      </c>
      <c r="E220" s="6" t="n"/>
      <c r="F220" s="6" t="n"/>
      <c r="G220" s="27" t="n"/>
      <c r="H220" s="20">
        <f>IF($A220="","",IF(COUNTIFS($A$3:$A$2000,$A220,$C$3:$C$2000,$C220)&gt;1,"重複",""))</f>
        <v/>
      </c>
    </row>
    <row r="221" ht="15" customHeight="1">
      <c r="A221" s="6" t="n"/>
      <c r="B221" s="22">
        <f>IFERROR(IF($A221="","",VLOOKUP($A221,'04_研修実施記録簿'!$A$3:$C$500,2,FALSE)),"")</f>
        <v/>
      </c>
      <c r="C221" s="6" t="n"/>
      <c r="D221" s="20">
        <f>IFERROR(IF($A221="","",VLOOKUP($A221,'04_研修実施記録簿'!$A$3:$C$500,3,FALSE)),"")</f>
        <v/>
      </c>
      <c r="E221" s="6" t="n"/>
      <c r="F221" s="6" t="n"/>
      <c r="G221" s="27" t="n"/>
      <c r="H221" s="20">
        <f>IF($A221="","",IF(COUNTIFS($A$3:$A$2000,$A221,$C$3:$C$2000,$C221)&gt;1,"重複",""))</f>
        <v/>
      </c>
    </row>
    <row r="222" ht="15" customHeight="1">
      <c r="A222" s="6" t="n"/>
      <c r="B222" s="22">
        <f>IFERROR(IF($A222="","",VLOOKUP($A222,'04_研修実施記録簿'!$A$3:$C$500,2,FALSE)),"")</f>
        <v/>
      </c>
      <c r="C222" s="6" t="n"/>
      <c r="D222" s="20">
        <f>IFERROR(IF($A222="","",VLOOKUP($A222,'04_研修実施記録簿'!$A$3:$C$500,3,FALSE)),"")</f>
        <v/>
      </c>
      <c r="E222" s="6" t="n"/>
      <c r="F222" s="6" t="n"/>
      <c r="G222" s="27" t="n"/>
      <c r="H222" s="20">
        <f>IF($A222="","",IF(COUNTIFS($A$3:$A$2000,$A222,$C$3:$C$2000,$C222)&gt;1,"重複",""))</f>
        <v/>
      </c>
    </row>
    <row r="223" ht="15" customHeight="1">
      <c r="A223" s="6" t="n"/>
      <c r="B223" s="22">
        <f>IFERROR(IF($A223="","",VLOOKUP($A223,'04_研修実施記録簿'!$A$3:$C$500,2,FALSE)),"")</f>
        <v/>
      </c>
      <c r="C223" s="6" t="n"/>
      <c r="D223" s="20">
        <f>IFERROR(IF($A223="","",VLOOKUP($A223,'04_研修実施記録簿'!$A$3:$C$500,3,FALSE)),"")</f>
        <v/>
      </c>
      <c r="E223" s="6" t="n"/>
      <c r="F223" s="6" t="n"/>
      <c r="G223" s="27" t="n"/>
      <c r="H223" s="20">
        <f>IF($A223="","",IF(COUNTIFS($A$3:$A$2000,$A223,$C$3:$C$2000,$C223)&gt;1,"重複",""))</f>
        <v/>
      </c>
    </row>
    <row r="224" ht="15" customHeight="1">
      <c r="A224" s="6" t="n"/>
      <c r="B224" s="22">
        <f>IFERROR(IF($A224="","",VLOOKUP($A224,'04_研修実施記録簿'!$A$3:$C$500,2,FALSE)),"")</f>
        <v/>
      </c>
      <c r="C224" s="6" t="n"/>
      <c r="D224" s="20">
        <f>IFERROR(IF($A224="","",VLOOKUP($A224,'04_研修実施記録簿'!$A$3:$C$500,3,FALSE)),"")</f>
        <v/>
      </c>
      <c r="E224" s="6" t="n"/>
      <c r="F224" s="6" t="n"/>
      <c r="G224" s="27" t="n"/>
      <c r="H224" s="20">
        <f>IF($A224="","",IF(COUNTIFS($A$3:$A$2000,$A224,$C$3:$C$2000,$C224)&gt;1,"重複",""))</f>
        <v/>
      </c>
    </row>
    <row r="225" ht="15" customHeight="1">
      <c r="A225" s="6" t="n"/>
      <c r="B225" s="22">
        <f>IFERROR(IF($A225="","",VLOOKUP($A225,'04_研修実施記録簿'!$A$3:$C$500,2,FALSE)),"")</f>
        <v/>
      </c>
      <c r="C225" s="6" t="n"/>
      <c r="D225" s="20">
        <f>IFERROR(IF($A225="","",VLOOKUP($A225,'04_研修実施記録簿'!$A$3:$C$500,3,FALSE)),"")</f>
        <v/>
      </c>
      <c r="E225" s="6" t="n"/>
      <c r="F225" s="6" t="n"/>
      <c r="G225" s="27" t="n"/>
      <c r="H225" s="20">
        <f>IF($A225="","",IF(COUNTIFS($A$3:$A$2000,$A225,$C$3:$C$2000,$C225)&gt;1,"重複",""))</f>
        <v/>
      </c>
    </row>
    <row r="226" ht="15" customHeight="1">
      <c r="A226" s="6" t="n"/>
      <c r="B226" s="22">
        <f>IFERROR(IF($A226="","",VLOOKUP($A226,'04_研修実施記録簿'!$A$3:$C$500,2,FALSE)),"")</f>
        <v/>
      </c>
      <c r="C226" s="6" t="n"/>
      <c r="D226" s="20">
        <f>IFERROR(IF($A226="","",VLOOKUP($A226,'04_研修実施記録簿'!$A$3:$C$500,3,FALSE)),"")</f>
        <v/>
      </c>
      <c r="E226" s="6" t="n"/>
      <c r="F226" s="6" t="n"/>
      <c r="G226" s="27" t="n"/>
      <c r="H226" s="20">
        <f>IF($A226="","",IF(COUNTIFS($A$3:$A$2000,$A226,$C$3:$C$2000,$C226)&gt;1,"重複",""))</f>
        <v/>
      </c>
    </row>
    <row r="227" ht="15" customHeight="1">
      <c r="A227" s="6" t="n"/>
      <c r="B227" s="22">
        <f>IFERROR(IF($A227="","",VLOOKUP($A227,'04_研修実施記録簿'!$A$3:$C$500,2,FALSE)),"")</f>
        <v/>
      </c>
      <c r="C227" s="6" t="n"/>
      <c r="D227" s="20">
        <f>IFERROR(IF($A227="","",VLOOKUP($A227,'04_研修実施記録簿'!$A$3:$C$500,3,FALSE)),"")</f>
        <v/>
      </c>
      <c r="E227" s="6" t="n"/>
      <c r="F227" s="6" t="n"/>
      <c r="G227" s="27" t="n"/>
      <c r="H227" s="20">
        <f>IF($A227="","",IF(COUNTIFS($A$3:$A$2000,$A227,$C$3:$C$2000,$C227)&gt;1,"重複",""))</f>
        <v/>
      </c>
    </row>
    <row r="228" ht="15" customHeight="1">
      <c r="A228" s="6" t="n"/>
      <c r="B228" s="22">
        <f>IFERROR(IF($A228="","",VLOOKUP($A228,'04_研修実施記録簿'!$A$3:$C$500,2,FALSE)),"")</f>
        <v/>
      </c>
      <c r="C228" s="6" t="n"/>
      <c r="D228" s="20">
        <f>IFERROR(IF($A228="","",VLOOKUP($A228,'04_研修実施記録簿'!$A$3:$C$500,3,FALSE)),"")</f>
        <v/>
      </c>
      <c r="E228" s="6" t="n"/>
      <c r="F228" s="6" t="n"/>
      <c r="G228" s="27" t="n"/>
      <c r="H228" s="20">
        <f>IF($A228="","",IF(COUNTIFS($A$3:$A$2000,$A228,$C$3:$C$2000,$C228)&gt;1,"重複",""))</f>
        <v/>
      </c>
    </row>
    <row r="229" ht="15" customHeight="1">
      <c r="A229" s="6" t="n"/>
      <c r="B229" s="22">
        <f>IFERROR(IF($A229="","",VLOOKUP($A229,'04_研修実施記録簿'!$A$3:$C$500,2,FALSE)),"")</f>
        <v/>
      </c>
      <c r="C229" s="6" t="n"/>
      <c r="D229" s="20">
        <f>IFERROR(IF($A229="","",VLOOKUP($A229,'04_研修実施記録簿'!$A$3:$C$500,3,FALSE)),"")</f>
        <v/>
      </c>
      <c r="E229" s="6" t="n"/>
      <c r="F229" s="6" t="n"/>
      <c r="G229" s="27" t="n"/>
      <c r="H229" s="20">
        <f>IF($A229="","",IF(COUNTIFS($A$3:$A$2000,$A229,$C$3:$C$2000,$C229)&gt;1,"重複",""))</f>
        <v/>
      </c>
    </row>
    <row r="230" ht="15" customHeight="1">
      <c r="A230" s="6" t="n"/>
      <c r="B230" s="22">
        <f>IFERROR(IF($A230="","",VLOOKUP($A230,'04_研修実施記録簿'!$A$3:$C$500,2,FALSE)),"")</f>
        <v/>
      </c>
      <c r="C230" s="6" t="n"/>
      <c r="D230" s="20">
        <f>IFERROR(IF($A230="","",VLOOKUP($A230,'04_研修実施記録簿'!$A$3:$C$500,3,FALSE)),"")</f>
        <v/>
      </c>
      <c r="E230" s="6" t="n"/>
      <c r="F230" s="6" t="n"/>
      <c r="G230" s="27" t="n"/>
      <c r="H230" s="20">
        <f>IF($A230="","",IF(COUNTIFS($A$3:$A$2000,$A230,$C$3:$C$2000,$C230)&gt;1,"重複",""))</f>
        <v/>
      </c>
    </row>
    <row r="231" ht="15" customHeight="1">
      <c r="A231" s="6" t="n"/>
      <c r="B231" s="22">
        <f>IFERROR(IF($A231="","",VLOOKUP($A231,'04_研修実施記録簿'!$A$3:$C$500,2,FALSE)),"")</f>
        <v/>
      </c>
      <c r="C231" s="6" t="n"/>
      <c r="D231" s="20">
        <f>IFERROR(IF($A231="","",VLOOKUP($A231,'04_研修実施記録簿'!$A$3:$C$500,3,FALSE)),"")</f>
        <v/>
      </c>
      <c r="E231" s="6" t="n"/>
      <c r="F231" s="6" t="n"/>
      <c r="G231" s="27" t="n"/>
      <c r="H231" s="20">
        <f>IF($A231="","",IF(COUNTIFS($A$3:$A$2000,$A231,$C$3:$C$2000,$C231)&gt;1,"重複",""))</f>
        <v/>
      </c>
    </row>
    <row r="232" ht="15" customHeight="1">
      <c r="A232" s="6" t="n"/>
      <c r="B232" s="22">
        <f>IFERROR(IF($A232="","",VLOOKUP($A232,'04_研修実施記録簿'!$A$3:$C$500,2,FALSE)),"")</f>
        <v/>
      </c>
      <c r="C232" s="6" t="n"/>
      <c r="D232" s="20">
        <f>IFERROR(IF($A232="","",VLOOKUP($A232,'04_研修実施記録簿'!$A$3:$C$500,3,FALSE)),"")</f>
        <v/>
      </c>
      <c r="E232" s="6" t="n"/>
      <c r="F232" s="6" t="n"/>
      <c r="G232" s="27" t="n"/>
      <c r="H232" s="20">
        <f>IF($A232="","",IF(COUNTIFS($A$3:$A$2000,$A232,$C$3:$C$2000,$C232)&gt;1,"重複",""))</f>
        <v/>
      </c>
    </row>
    <row r="233" ht="15" customHeight="1">
      <c r="A233" s="6" t="n"/>
      <c r="B233" s="22">
        <f>IFERROR(IF($A233="","",VLOOKUP($A233,'04_研修実施記録簿'!$A$3:$C$500,2,FALSE)),"")</f>
        <v/>
      </c>
      <c r="C233" s="6" t="n"/>
      <c r="D233" s="20">
        <f>IFERROR(IF($A233="","",VLOOKUP($A233,'04_研修実施記録簿'!$A$3:$C$500,3,FALSE)),"")</f>
        <v/>
      </c>
      <c r="E233" s="6" t="n"/>
      <c r="F233" s="6" t="n"/>
      <c r="G233" s="27" t="n"/>
      <c r="H233" s="20">
        <f>IF($A233="","",IF(COUNTIFS($A$3:$A$2000,$A233,$C$3:$C$2000,$C233)&gt;1,"重複",""))</f>
        <v/>
      </c>
    </row>
    <row r="234" ht="15" customHeight="1">
      <c r="A234" s="6" t="n"/>
      <c r="B234" s="22">
        <f>IFERROR(IF($A234="","",VLOOKUP($A234,'04_研修実施記録簿'!$A$3:$C$500,2,FALSE)),"")</f>
        <v/>
      </c>
      <c r="C234" s="6" t="n"/>
      <c r="D234" s="20">
        <f>IFERROR(IF($A234="","",VLOOKUP($A234,'04_研修実施記録簿'!$A$3:$C$500,3,FALSE)),"")</f>
        <v/>
      </c>
      <c r="E234" s="6" t="n"/>
      <c r="F234" s="6" t="n"/>
      <c r="G234" s="27" t="n"/>
      <c r="H234" s="20">
        <f>IF($A234="","",IF(COUNTIFS($A$3:$A$2000,$A234,$C$3:$C$2000,$C234)&gt;1,"重複",""))</f>
        <v/>
      </c>
    </row>
    <row r="235" ht="15" customHeight="1">
      <c r="A235" s="6" t="n"/>
      <c r="B235" s="22">
        <f>IFERROR(IF($A235="","",VLOOKUP($A235,'04_研修実施記録簿'!$A$3:$C$500,2,FALSE)),"")</f>
        <v/>
      </c>
      <c r="C235" s="6" t="n"/>
      <c r="D235" s="20">
        <f>IFERROR(IF($A235="","",VLOOKUP($A235,'04_研修実施記録簿'!$A$3:$C$500,3,FALSE)),"")</f>
        <v/>
      </c>
      <c r="E235" s="6" t="n"/>
      <c r="F235" s="6" t="n"/>
      <c r="G235" s="27" t="n"/>
      <c r="H235" s="20">
        <f>IF($A235="","",IF(COUNTIFS($A$3:$A$2000,$A235,$C$3:$C$2000,$C235)&gt;1,"重複",""))</f>
        <v/>
      </c>
    </row>
    <row r="236" ht="15" customHeight="1">
      <c r="A236" s="6" t="n"/>
      <c r="B236" s="22">
        <f>IFERROR(IF($A236="","",VLOOKUP($A236,'04_研修実施記録簿'!$A$3:$C$500,2,FALSE)),"")</f>
        <v/>
      </c>
      <c r="C236" s="6" t="n"/>
      <c r="D236" s="20">
        <f>IFERROR(IF($A236="","",VLOOKUP($A236,'04_研修実施記録簿'!$A$3:$C$500,3,FALSE)),"")</f>
        <v/>
      </c>
      <c r="E236" s="6" t="n"/>
      <c r="F236" s="6" t="n"/>
      <c r="G236" s="27" t="n"/>
      <c r="H236" s="20">
        <f>IF($A236="","",IF(COUNTIFS($A$3:$A$2000,$A236,$C$3:$C$2000,$C236)&gt;1,"重複",""))</f>
        <v/>
      </c>
    </row>
    <row r="237" ht="15" customHeight="1">
      <c r="A237" s="6" t="n"/>
      <c r="B237" s="22">
        <f>IFERROR(IF($A237="","",VLOOKUP($A237,'04_研修実施記録簿'!$A$3:$C$500,2,FALSE)),"")</f>
        <v/>
      </c>
      <c r="C237" s="6" t="n"/>
      <c r="D237" s="20">
        <f>IFERROR(IF($A237="","",VLOOKUP($A237,'04_研修実施記録簿'!$A$3:$C$500,3,FALSE)),"")</f>
        <v/>
      </c>
      <c r="E237" s="6" t="n"/>
      <c r="F237" s="6" t="n"/>
      <c r="G237" s="27" t="n"/>
      <c r="H237" s="20">
        <f>IF($A237="","",IF(COUNTIFS($A$3:$A$2000,$A237,$C$3:$C$2000,$C237)&gt;1,"重複",""))</f>
        <v/>
      </c>
    </row>
    <row r="238" ht="15" customHeight="1">
      <c r="A238" s="6" t="n"/>
      <c r="B238" s="22">
        <f>IFERROR(IF($A238="","",VLOOKUP($A238,'04_研修実施記録簿'!$A$3:$C$500,2,FALSE)),"")</f>
        <v/>
      </c>
      <c r="C238" s="6" t="n"/>
      <c r="D238" s="20">
        <f>IFERROR(IF($A238="","",VLOOKUP($A238,'04_研修実施記録簿'!$A$3:$C$500,3,FALSE)),"")</f>
        <v/>
      </c>
      <c r="E238" s="6" t="n"/>
      <c r="F238" s="6" t="n"/>
      <c r="G238" s="27" t="n"/>
      <c r="H238" s="20">
        <f>IF($A238="","",IF(COUNTIFS($A$3:$A$2000,$A238,$C$3:$C$2000,$C238)&gt;1,"重複",""))</f>
        <v/>
      </c>
    </row>
    <row r="239" ht="15" customHeight="1">
      <c r="A239" s="6" t="n"/>
      <c r="B239" s="22">
        <f>IFERROR(IF($A239="","",VLOOKUP($A239,'04_研修実施記録簿'!$A$3:$C$500,2,FALSE)),"")</f>
        <v/>
      </c>
      <c r="C239" s="6" t="n"/>
      <c r="D239" s="20">
        <f>IFERROR(IF($A239="","",VLOOKUP($A239,'04_研修実施記録簿'!$A$3:$C$500,3,FALSE)),"")</f>
        <v/>
      </c>
      <c r="E239" s="6" t="n"/>
      <c r="F239" s="6" t="n"/>
      <c r="G239" s="27" t="n"/>
      <c r="H239" s="20">
        <f>IF($A239="","",IF(COUNTIFS($A$3:$A$2000,$A239,$C$3:$C$2000,$C239)&gt;1,"重複",""))</f>
        <v/>
      </c>
    </row>
    <row r="240" ht="15" customHeight="1">
      <c r="A240" s="6" t="n"/>
      <c r="B240" s="22">
        <f>IFERROR(IF($A240="","",VLOOKUP($A240,'04_研修実施記録簿'!$A$3:$C$500,2,FALSE)),"")</f>
        <v/>
      </c>
      <c r="C240" s="6" t="n"/>
      <c r="D240" s="20">
        <f>IFERROR(IF($A240="","",VLOOKUP($A240,'04_研修実施記録簿'!$A$3:$C$500,3,FALSE)),"")</f>
        <v/>
      </c>
      <c r="E240" s="6" t="n"/>
      <c r="F240" s="6" t="n"/>
      <c r="G240" s="27" t="n"/>
      <c r="H240" s="20">
        <f>IF($A240="","",IF(COUNTIFS($A$3:$A$2000,$A240,$C$3:$C$2000,$C240)&gt;1,"重複",""))</f>
        <v/>
      </c>
    </row>
    <row r="241" ht="15" customHeight="1">
      <c r="A241" s="6" t="n"/>
      <c r="B241" s="22">
        <f>IFERROR(IF($A241="","",VLOOKUP($A241,'04_研修実施記録簿'!$A$3:$C$500,2,FALSE)),"")</f>
        <v/>
      </c>
      <c r="C241" s="6" t="n"/>
      <c r="D241" s="20">
        <f>IFERROR(IF($A241="","",VLOOKUP($A241,'04_研修実施記録簿'!$A$3:$C$500,3,FALSE)),"")</f>
        <v/>
      </c>
      <c r="E241" s="6" t="n"/>
      <c r="F241" s="6" t="n"/>
      <c r="G241" s="27" t="n"/>
      <c r="H241" s="20">
        <f>IF($A241="","",IF(COUNTIFS($A$3:$A$2000,$A241,$C$3:$C$2000,$C241)&gt;1,"重複",""))</f>
        <v/>
      </c>
    </row>
    <row r="242" ht="15" customHeight="1">
      <c r="A242" s="6" t="n"/>
      <c r="B242" s="22">
        <f>IFERROR(IF($A242="","",VLOOKUP($A242,'04_研修実施記録簿'!$A$3:$C$500,2,FALSE)),"")</f>
        <v/>
      </c>
      <c r="C242" s="6" t="n"/>
      <c r="D242" s="20">
        <f>IFERROR(IF($A242="","",VLOOKUP($A242,'04_研修実施記録簿'!$A$3:$C$500,3,FALSE)),"")</f>
        <v/>
      </c>
      <c r="E242" s="6" t="n"/>
      <c r="F242" s="6" t="n"/>
      <c r="G242" s="27" t="n"/>
      <c r="H242" s="20">
        <f>IF($A242="","",IF(COUNTIFS($A$3:$A$2000,$A242,$C$3:$C$2000,$C242)&gt;1,"重複",""))</f>
        <v/>
      </c>
    </row>
    <row r="243" ht="15" customHeight="1">
      <c r="A243" s="6" t="n"/>
      <c r="B243" s="22">
        <f>IFERROR(IF($A243="","",VLOOKUP($A243,'04_研修実施記録簿'!$A$3:$C$500,2,FALSE)),"")</f>
        <v/>
      </c>
      <c r="C243" s="6" t="n"/>
      <c r="D243" s="20">
        <f>IFERROR(IF($A243="","",VLOOKUP($A243,'04_研修実施記録簿'!$A$3:$C$500,3,FALSE)),"")</f>
        <v/>
      </c>
      <c r="E243" s="6" t="n"/>
      <c r="F243" s="6" t="n"/>
      <c r="G243" s="27" t="n"/>
      <c r="H243" s="20">
        <f>IF($A243="","",IF(COUNTIFS($A$3:$A$2000,$A243,$C$3:$C$2000,$C243)&gt;1,"重複",""))</f>
        <v/>
      </c>
    </row>
    <row r="244" ht="15" customHeight="1">
      <c r="A244" s="6" t="n"/>
      <c r="B244" s="22">
        <f>IFERROR(IF($A244="","",VLOOKUP($A244,'04_研修実施記録簿'!$A$3:$C$500,2,FALSE)),"")</f>
        <v/>
      </c>
      <c r="C244" s="6" t="n"/>
      <c r="D244" s="20">
        <f>IFERROR(IF($A244="","",VLOOKUP($A244,'04_研修実施記録簿'!$A$3:$C$500,3,FALSE)),"")</f>
        <v/>
      </c>
      <c r="E244" s="6" t="n"/>
      <c r="F244" s="6" t="n"/>
      <c r="G244" s="27" t="n"/>
      <c r="H244" s="20">
        <f>IF($A244="","",IF(COUNTIFS($A$3:$A$2000,$A244,$C$3:$C$2000,$C244)&gt;1,"重複",""))</f>
        <v/>
      </c>
    </row>
    <row r="245" ht="15" customHeight="1">
      <c r="A245" s="6" t="n"/>
      <c r="B245" s="22">
        <f>IFERROR(IF($A245="","",VLOOKUP($A245,'04_研修実施記録簿'!$A$3:$C$500,2,FALSE)),"")</f>
        <v/>
      </c>
      <c r="C245" s="6" t="n"/>
      <c r="D245" s="20">
        <f>IFERROR(IF($A245="","",VLOOKUP($A245,'04_研修実施記録簿'!$A$3:$C$500,3,FALSE)),"")</f>
        <v/>
      </c>
      <c r="E245" s="6" t="n"/>
      <c r="F245" s="6" t="n"/>
      <c r="G245" s="27" t="n"/>
      <c r="H245" s="20">
        <f>IF($A245="","",IF(COUNTIFS($A$3:$A$2000,$A245,$C$3:$C$2000,$C245)&gt;1,"重複",""))</f>
        <v/>
      </c>
    </row>
    <row r="246" ht="15" customHeight="1">
      <c r="A246" s="6" t="n"/>
      <c r="B246" s="22">
        <f>IFERROR(IF($A246="","",VLOOKUP($A246,'04_研修実施記録簿'!$A$3:$C$500,2,FALSE)),"")</f>
        <v/>
      </c>
      <c r="C246" s="6" t="n"/>
      <c r="D246" s="20">
        <f>IFERROR(IF($A246="","",VLOOKUP($A246,'04_研修実施記録簿'!$A$3:$C$500,3,FALSE)),"")</f>
        <v/>
      </c>
      <c r="E246" s="6" t="n"/>
      <c r="F246" s="6" t="n"/>
      <c r="G246" s="27" t="n"/>
      <c r="H246" s="20">
        <f>IF($A246="","",IF(COUNTIFS($A$3:$A$2000,$A246,$C$3:$C$2000,$C246)&gt;1,"重複",""))</f>
        <v/>
      </c>
    </row>
    <row r="247" ht="15" customHeight="1">
      <c r="A247" s="6" t="n"/>
      <c r="B247" s="22">
        <f>IFERROR(IF($A247="","",VLOOKUP($A247,'04_研修実施記録簿'!$A$3:$C$500,2,FALSE)),"")</f>
        <v/>
      </c>
      <c r="C247" s="6" t="n"/>
      <c r="D247" s="20">
        <f>IFERROR(IF($A247="","",VLOOKUP($A247,'04_研修実施記録簿'!$A$3:$C$500,3,FALSE)),"")</f>
        <v/>
      </c>
      <c r="E247" s="6" t="n"/>
      <c r="F247" s="6" t="n"/>
      <c r="G247" s="27" t="n"/>
      <c r="H247" s="20">
        <f>IF($A247="","",IF(COUNTIFS($A$3:$A$2000,$A247,$C$3:$C$2000,$C247)&gt;1,"重複",""))</f>
        <v/>
      </c>
    </row>
    <row r="248" ht="15" customHeight="1">
      <c r="A248" s="6" t="n"/>
      <c r="B248" s="22">
        <f>IFERROR(IF($A248="","",VLOOKUP($A248,'04_研修実施記録簿'!$A$3:$C$500,2,FALSE)),"")</f>
        <v/>
      </c>
      <c r="C248" s="6" t="n"/>
      <c r="D248" s="20">
        <f>IFERROR(IF($A248="","",VLOOKUP($A248,'04_研修実施記録簿'!$A$3:$C$500,3,FALSE)),"")</f>
        <v/>
      </c>
      <c r="E248" s="6" t="n"/>
      <c r="F248" s="6" t="n"/>
      <c r="G248" s="27" t="n"/>
      <c r="H248" s="20">
        <f>IF($A248="","",IF(COUNTIFS($A$3:$A$2000,$A248,$C$3:$C$2000,$C248)&gt;1,"重複",""))</f>
        <v/>
      </c>
    </row>
    <row r="249" ht="15" customHeight="1">
      <c r="A249" s="6" t="n"/>
      <c r="B249" s="22">
        <f>IFERROR(IF($A249="","",VLOOKUP($A249,'04_研修実施記録簿'!$A$3:$C$500,2,FALSE)),"")</f>
        <v/>
      </c>
      <c r="C249" s="6" t="n"/>
      <c r="D249" s="20">
        <f>IFERROR(IF($A249="","",VLOOKUP($A249,'04_研修実施記録簿'!$A$3:$C$500,3,FALSE)),"")</f>
        <v/>
      </c>
      <c r="E249" s="6" t="n"/>
      <c r="F249" s="6" t="n"/>
      <c r="G249" s="27" t="n"/>
      <c r="H249" s="20">
        <f>IF($A249="","",IF(COUNTIFS($A$3:$A$2000,$A249,$C$3:$C$2000,$C249)&gt;1,"重複",""))</f>
        <v/>
      </c>
    </row>
    <row r="250" ht="15" customHeight="1">
      <c r="A250" s="6" t="n"/>
      <c r="B250" s="22">
        <f>IFERROR(IF($A250="","",VLOOKUP($A250,'04_研修実施記録簿'!$A$3:$C$500,2,FALSE)),"")</f>
        <v/>
      </c>
      <c r="C250" s="6" t="n"/>
      <c r="D250" s="20">
        <f>IFERROR(IF($A250="","",VLOOKUP($A250,'04_研修実施記録簿'!$A$3:$C$500,3,FALSE)),"")</f>
        <v/>
      </c>
      <c r="E250" s="6" t="n"/>
      <c r="F250" s="6" t="n"/>
      <c r="G250" s="27" t="n"/>
      <c r="H250" s="20">
        <f>IF($A250="","",IF(COUNTIFS($A$3:$A$2000,$A250,$C$3:$C$2000,$C250)&gt;1,"重複",""))</f>
        <v/>
      </c>
    </row>
    <row r="251" ht="15" customHeight="1">
      <c r="A251" s="6" t="n"/>
      <c r="B251" s="22">
        <f>IFERROR(IF($A251="","",VLOOKUP($A251,'04_研修実施記録簿'!$A$3:$C$500,2,FALSE)),"")</f>
        <v/>
      </c>
      <c r="C251" s="6" t="n"/>
      <c r="D251" s="20">
        <f>IFERROR(IF($A251="","",VLOOKUP($A251,'04_研修実施記録簿'!$A$3:$C$500,3,FALSE)),"")</f>
        <v/>
      </c>
      <c r="E251" s="6" t="n"/>
      <c r="F251" s="6" t="n"/>
      <c r="G251" s="27" t="n"/>
      <c r="H251" s="20">
        <f>IF($A251="","",IF(COUNTIFS($A$3:$A$2000,$A251,$C$3:$C$2000,$C251)&gt;1,"重複",""))</f>
        <v/>
      </c>
    </row>
    <row r="252" ht="15" customHeight="1">
      <c r="A252" s="6" t="n"/>
      <c r="B252" s="22">
        <f>IFERROR(IF($A252="","",VLOOKUP($A252,'04_研修実施記録簿'!$A$3:$C$500,2,FALSE)),"")</f>
        <v/>
      </c>
      <c r="C252" s="6" t="n"/>
      <c r="D252" s="20">
        <f>IFERROR(IF($A252="","",VLOOKUP($A252,'04_研修実施記録簿'!$A$3:$C$500,3,FALSE)),"")</f>
        <v/>
      </c>
      <c r="E252" s="6" t="n"/>
      <c r="F252" s="6" t="n"/>
      <c r="G252" s="27" t="n"/>
      <c r="H252" s="20">
        <f>IF($A252="","",IF(COUNTIFS($A$3:$A$2000,$A252,$C$3:$C$2000,$C252)&gt;1,"重複",""))</f>
        <v/>
      </c>
    </row>
    <row r="253" ht="15" customHeight="1">
      <c r="A253" s="6" t="n"/>
      <c r="B253" s="22">
        <f>IFERROR(IF($A253="","",VLOOKUP($A253,'04_研修実施記録簿'!$A$3:$C$500,2,FALSE)),"")</f>
        <v/>
      </c>
      <c r="C253" s="6" t="n"/>
      <c r="D253" s="20">
        <f>IFERROR(IF($A253="","",VLOOKUP($A253,'04_研修実施記録簿'!$A$3:$C$500,3,FALSE)),"")</f>
        <v/>
      </c>
      <c r="E253" s="6" t="n"/>
      <c r="F253" s="6" t="n"/>
      <c r="G253" s="27" t="n"/>
      <c r="H253" s="20">
        <f>IF($A253="","",IF(COUNTIFS($A$3:$A$2000,$A253,$C$3:$C$2000,$C253)&gt;1,"重複",""))</f>
        <v/>
      </c>
    </row>
    <row r="254" ht="15" customHeight="1">
      <c r="A254" s="6" t="n"/>
      <c r="B254" s="22">
        <f>IFERROR(IF($A254="","",VLOOKUP($A254,'04_研修実施記録簿'!$A$3:$C$500,2,FALSE)),"")</f>
        <v/>
      </c>
      <c r="C254" s="6" t="n"/>
      <c r="D254" s="20">
        <f>IFERROR(IF($A254="","",VLOOKUP($A254,'04_研修実施記録簿'!$A$3:$C$500,3,FALSE)),"")</f>
        <v/>
      </c>
      <c r="E254" s="6" t="n"/>
      <c r="F254" s="6" t="n"/>
      <c r="G254" s="27" t="n"/>
      <c r="H254" s="20">
        <f>IF($A254="","",IF(COUNTIFS($A$3:$A$2000,$A254,$C$3:$C$2000,$C254)&gt;1,"重複",""))</f>
        <v/>
      </c>
    </row>
    <row r="255" ht="15" customHeight="1">
      <c r="A255" s="6" t="n"/>
      <c r="B255" s="22">
        <f>IFERROR(IF($A255="","",VLOOKUP($A255,'04_研修実施記録簿'!$A$3:$C$500,2,FALSE)),"")</f>
        <v/>
      </c>
      <c r="C255" s="6" t="n"/>
      <c r="D255" s="20">
        <f>IFERROR(IF($A255="","",VLOOKUP($A255,'04_研修実施記録簿'!$A$3:$C$500,3,FALSE)),"")</f>
        <v/>
      </c>
      <c r="E255" s="6" t="n"/>
      <c r="F255" s="6" t="n"/>
      <c r="G255" s="27" t="n"/>
      <c r="H255" s="20">
        <f>IF($A255="","",IF(COUNTIFS($A$3:$A$2000,$A255,$C$3:$C$2000,$C255)&gt;1,"重複",""))</f>
        <v/>
      </c>
    </row>
    <row r="256" ht="15" customHeight="1">
      <c r="A256" s="6" t="n"/>
      <c r="B256" s="22">
        <f>IFERROR(IF($A256="","",VLOOKUP($A256,'04_研修実施記録簿'!$A$3:$C$500,2,FALSE)),"")</f>
        <v/>
      </c>
      <c r="C256" s="6" t="n"/>
      <c r="D256" s="20">
        <f>IFERROR(IF($A256="","",VLOOKUP($A256,'04_研修実施記録簿'!$A$3:$C$500,3,FALSE)),"")</f>
        <v/>
      </c>
      <c r="E256" s="6" t="n"/>
      <c r="F256" s="6" t="n"/>
      <c r="G256" s="27" t="n"/>
      <c r="H256" s="20">
        <f>IF($A256="","",IF(COUNTIFS($A$3:$A$2000,$A256,$C$3:$C$2000,$C256)&gt;1,"重複",""))</f>
        <v/>
      </c>
    </row>
    <row r="257" ht="15" customHeight="1">
      <c r="A257" s="6" t="n"/>
      <c r="B257" s="22">
        <f>IFERROR(IF($A257="","",VLOOKUP($A257,'04_研修実施記録簿'!$A$3:$C$500,2,FALSE)),"")</f>
        <v/>
      </c>
      <c r="C257" s="6" t="n"/>
      <c r="D257" s="20">
        <f>IFERROR(IF($A257="","",VLOOKUP($A257,'04_研修実施記録簿'!$A$3:$C$500,3,FALSE)),"")</f>
        <v/>
      </c>
      <c r="E257" s="6" t="n"/>
      <c r="F257" s="6" t="n"/>
      <c r="G257" s="27" t="n"/>
      <c r="H257" s="20">
        <f>IF($A257="","",IF(COUNTIFS($A$3:$A$2000,$A257,$C$3:$C$2000,$C257)&gt;1,"重複",""))</f>
        <v/>
      </c>
    </row>
    <row r="258" ht="15" customHeight="1">
      <c r="A258" s="6" t="n"/>
      <c r="B258" s="22">
        <f>IFERROR(IF($A258="","",VLOOKUP($A258,'04_研修実施記録簿'!$A$3:$C$500,2,FALSE)),"")</f>
        <v/>
      </c>
      <c r="C258" s="6" t="n"/>
      <c r="D258" s="20">
        <f>IFERROR(IF($A258="","",VLOOKUP($A258,'04_研修実施記録簿'!$A$3:$C$500,3,FALSE)),"")</f>
        <v/>
      </c>
      <c r="E258" s="6" t="n"/>
      <c r="F258" s="6" t="n"/>
      <c r="G258" s="27" t="n"/>
      <c r="H258" s="20">
        <f>IF($A258="","",IF(COUNTIFS($A$3:$A$2000,$A258,$C$3:$C$2000,$C258)&gt;1,"重複",""))</f>
        <v/>
      </c>
    </row>
    <row r="259" ht="15" customHeight="1">
      <c r="A259" s="6" t="n"/>
      <c r="B259" s="22">
        <f>IFERROR(IF($A259="","",VLOOKUP($A259,'04_研修実施記録簿'!$A$3:$C$500,2,FALSE)),"")</f>
        <v/>
      </c>
      <c r="C259" s="6" t="n"/>
      <c r="D259" s="20">
        <f>IFERROR(IF($A259="","",VLOOKUP($A259,'04_研修実施記録簿'!$A$3:$C$500,3,FALSE)),"")</f>
        <v/>
      </c>
      <c r="E259" s="6" t="n"/>
      <c r="F259" s="6" t="n"/>
      <c r="G259" s="27" t="n"/>
      <c r="H259" s="20">
        <f>IF($A259="","",IF(COUNTIFS($A$3:$A$2000,$A259,$C$3:$C$2000,$C259)&gt;1,"重複",""))</f>
        <v/>
      </c>
    </row>
    <row r="260" ht="15" customHeight="1">
      <c r="A260" s="6" t="n"/>
      <c r="B260" s="22">
        <f>IFERROR(IF($A260="","",VLOOKUP($A260,'04_研修実施記録簿'!$A$3:$C$500,2,FALSE)),"")</f>
        <v/>
      </c>
      <c r="C260" s="6" t="n"/>
      <c r="D260" s="20">
        <f>IFERROR(IF($A260="","",VLOOKUP($A260,'04_研修実施記録簿'!$A$3:$C$500,3,FALSE)),"")</f>
        <v/>
      </c>
      <c r="E260" s="6" t="n"/>
      <c r="F260" s="6" t="n"/>
      <c r="G260" s="27" t="n"/>
      <c r="H260" s="20">
        <f>IF($A260="","",IF(COUNTIFS($A$3:$A$2000,$A260,$C$3:$C$2000,$C260)&gt;1,"重複",""))</f>
        <v/>
      </c>
    </row>
    <row r="261" ht="15" customHeight="1">
      <c r="A261" s="6" t="n"/>
      <c r="B261" s="22">
        <f>IFERROR(IF($A261="","",VLOOKUP($A261,'04_研修実施記録簿'!$A$3:$C$500,2,FALSE)),"")</f>
        <v/>
      </c>
      <c r="C261" s="6" t="n"/>
      <c r="D261" s="20">
        <f>IFERROR(IF($A261="","",VLOOKUP($A261,'04_研修実施記録簿'!$A$3:$C$500,3,FALSE)),"")</f>
        <v/>
      </c>
      <c r="E261" s="6" t="n"/>
      <c r="F261" s="6" t="n"/>
      <c r="G261" s="27" t="n"/>
      <c r="H261" s="20">
        <f>IF($A261="","",IF(COUNTIFS($A$3:$A$2000,$A261,$C$3:$C$2000,$C261)&gt;1,"重複",""))</f>
        <v/>
      </c>
    </row>
    <row r="262" ht="15" customHeight="1">
      <c r="A262" s="6" t="n"/>
      <c r="B262" s="22">
        <f>IFERROR(IF($A262="","",VLOOKUP($A262,'04_研修実施記録簿'!$A$3:$C$500,2,FALSE)),"")</f>
        <v/>
      </c>
      <c r="C262" s="6" t="n"/>
      <c r="D262" s="20">
        <f>IFERROR(IF($A262="","",VLOOKUP($A262,'04_研修実施記録簿'!$A$3:$C$500,3,FALSE)),"")</f>
        <v/>
      </c>
      <c r="E262" s="6" t="n"/>
      <c r="F262" s="6" t="n"/>
      <c r="G262" s="27" t="n"/>
      <c r="H262" s="20">
        <f>IF($A262="","",IF(COUNTIFS($A$3:$A$2000,$A262,$C$3:$C$2000,$C262)&gt;1,"重複",""))</f>
        <v/>
      </c>
    </row>
    <row r="263" ht="15" customHeight="1">
      <c r="A263" s="6" t="n"/>
      <c r="B263" s="22">
        <f>IFERROR(IF($A263="","",VLOOKUP($A263,'04_研修実施記録簿'!$A$3:$C$500,2,FALSE)),"")</f>
        <v/>
      </c>
      <c r="C263" s="6" t="n"/>
      <c r="D263" s="20">
        <f>IFERROR(IF($A263="","",VLOOKUP($A263,'04_研修実施記録簿'!$A$3:$C$500,3,FALSE)),"")</f>
        <v/>
      </c>
      <c r="E263" s="6" t="n"/>
      <c r="F263" s="6" t="n"/>
      <c r="G263" s="27" t="n"/>
      <c r="H263" s="20">
        <f>IF($A263="","",IF(COUNTIFS($A$3:$A$2000,$A263,$C$3:$C$2000,$C263)&gt;1,"重複",""))</f>
        <v/>
      </c>
    </row>
    <row r="264" ht="15" customHeight="1">
      <c r="A264" s="6" t="n"/>
      <c r="B264" s="22">
        <f>IFERROR(IF($A264="","",VLOOKUP($A264,'04_研修実施記録簿'!$A$3:$C$500,2,FALSE)),"")</f>
        <v/>
      </c>
      <c r="C264" s="6" t="n"/>
      <c r="D264" s="20">
        <f>IFERROR(IF($A264="","",VLOOKUP($A264,'04_研修実施記録簿'!$A$3:$C$500,3,FALSE)),"")</f>
        <v/>
      </c>
      <c r="E264" s="6" t="n"/>
      <c r="F264" s="6" t="n"/>
      <c r="G264" s="27" t="n"/>
      <c r="H264" s="20">
        <f>IF($A264="","",IF(COUNTIFS($A$3:$A$2000,$A264,$C$3:$C$2000,$C264)&gt;1,"重複",""))</f>
        <v/>
      </c>
    </row>
    <row r="265" ht="15" customHeight="1">
      <c r="A265" s="6" t="n"/>
      <c r="B265" s="22">
        <f>IFERROR(IF($A265="","",VLOOKUP($A265,'04_研修実施記録簿'!$A$3:$C$500,2,FALSE)),"")</f>
        <v/>
      </c>
      <c r="C265" s="6" t="n"/>
      <c r="D265" s="20">
        <f>IFERROR(IF($A265="","",VLOOKUP($A265,'04_研修実施記録簿'!$A$3:$C$500,3,FALSE)),"")</f>
        <v/>
      </c>
      <c r="E265" s="6" t="n"/>
      <c r="F265" s="6" t="n"/>
      <c r="G265" s="27" t="n"/>
      <c r="H265" s="20">
        <f>IF($A265="","",IF(COUNTIFS($A$3:$A$2000,$A265,$C$3:$C$2000,$C265)&gt;1,"重複",""))</f>
        <v/>
      </c>
    </row>
    <row r="266" ht="15" customHeight="1">
      <c r="A266" s="6" t="n"/>
      <c r="B266" s="22">
        <f>IFERROR(IF($A266="","",VLOOKUP($A266,'04_研修実施記録簿'!$A$3:$C$500,2,FALSE)),"")</f>
        <v/>
      </c>
      <c r="C266" s="6" t="n"/>
      <c r="D266" s="20">
        <f>IFERROR(IF($A266="","",VLOOKUP($A266,'04_研修実施記録簿'!$A$3:$C$500,3,FALSE)),"")</f>
        <v/>
      </c>
      <c r="E266" s="6" t="n"/>
      <c r="F266" s="6" t="n"/>
      <c r="G266" s="27" t="n"/>
      <c r="H266" s="20">
        <f>IF($A266="","",IF(COUNTIFS($A$3:$A$2000,$A266,$C$3:$C$2000,$C266)&gt;1,"重複",""))</f>
        <v/>
      </c>
    </row>
    <row r="267" ht="15" customHeight="1">
      <c r="A267" s="6" t="n"/>
      <c r="B267" s="22">
        <f>IFERROR(IF($A267="","",VLOOKUP($A267,'04_研修実施記録簿'!$A$3:$C$500,2,FALSE)),"")</f>
        <v/>
      </c>
      <c r="C267" s="6" t="n"/>
      <c r="D267" s="20">
        <f>IFERROR(IF($A267="","",VLOOKUP($A267,'04_研修実施記録簿'!$A$3:$C$500,3,FALSE)),"")</f>
        <v/>
      </c>
      <c r="E267" s="6" t="n"/>
      <c r="F267" s="6" t="n"/>
      <c r="G267" s="27" t="n"/>
      <c r="H267" s="20">
        <f>IF($A267="","",IF(COUNTIFS($A$3:$A$2000,$A267,$C$3:$C$2000,$C267)&gt;1,"重複",""))</f>
        <v/>
      </c>
    </row>
    <row r="268" ht="15" customHeight="1">
      <c r="A268" s="6" t="n"/>
      <c r="B268" s="22">
        <f>IFERROR(IF($A268="","",VLOOKUP($A268,'04_研修実施記録簿'!$A$3:$C$500,2,FALSE)),"")</f>
        <v/>
      </c>
      <c r="C268" s="6" t="n"/>
      <c r="D268" s="20">
        <f>IFERROR(IF($A268="","",VLOOKUP($A268,'04_研修実施記録簿'!$A$3:$C$500,3,FALSE)),"")</f>
        <v/>
      </c>
      <c r="E268" s="6" t="n"/>
      <c r="F268" s="6" t="n"/>
      <c r="G268" s="27" t="n"/>
      <c r="H268" s="20">
        <f>IF($A268="","",IF(COUNTIFS($A$3:$A$2000,$A268,$C$3:$C$2000,$C268)&gt;1,"重複",""))</f>
        <v/>
      </c>
    </row>
    <row r="269" ht="15" customHeight="1">
      <c r="A269" s="6" t="n"/>
      <c r="B269" s="22">
        <f>IFERROR(IF($A269="","",VLOOKUP($A269,'04_研修実施記録簿'!$A$3:$C$500,2,FALSE)),"")</f>
        <v/>
      </c>
      <c r="C269" s="6" t="n"/>
      <c r="D269" s="20">
        <f>IFERROR(IF($A269="","",VLOOKUP($A269,'04_研修実施記録簿'!$A$3:$C$500,3,FALSE)),"")</f>
        <v/>
      </c>
      <c r="E269" s="6" t="n"/>
      <c r="F269" s="6" t="n"/>
      <c r="G269" s="27" t="n"/>
      <c r="H269" s="20">
        <f>IF($A269="","",IF(COUNTIFS($A$3:$A$2000,$A269,$C$3:$C$2000,$C269)&gt;1,"重複",""))</f>
        <v/>
      </c>
    </row>
    <row r="270" ht="15" customHeight="1">
      <c r="A270" s="6" t="n"/>
      <c r="B270" s="22">
        <f>IFERROR(IF($A270="","",VLOOKUP($A270,'04_研修実施記録簿'!$A$3:$C$500,2,FALSE)),"")</f>
        <v/>
      </c>
      <c r="C270" s="6" t="n"/>
      <c r="D270" s="20">
        <f>IFERROR(IF($A270="","",VLOOKUP($A270,'04_研修実施記録簿'!$A$3:$C$500,3,FALSE)),"")</f>
        <v/>
      </c>
      <c r="E270" s="6" t="n"/>
      <c r="F270" s="6" t="n"/>
      <c r="G270" s="27" t="n"/>
      <c r="H270" s="20">
        <f>IF($A270="","",IF(COUNTIFS($A$3:$A$2000,$A270,$C$3:$C$2000,$C270)&gt;1,"重複",""))</f>
        <v/>
      </c>
    </row>
    <row r="271" ht="15" customHeight="1">
      <c r="A271" s="6" t="n"/>
      <c r="B271" s="22">
        <f>IFERROR(IF($A271="","",VLOOKUP($A271,'04_研修実施記録簿'!$A$3:$C$500,2,FALSE)),"")</f>
        <v/>
      </c>
      <c r="C271" s="6" t="n"/>
      <c r="D271" s="20">
        <f>IFERROR(IF($A271="","",VLOOKUP($A271,'04_研修実施記録簿'!$A$3:$C$500,3,FALSE)),"")</f>
        <v/>
      </c>
      <c r="E271" s="6" t="n"/>
      <c r="F271" s="6" t="n"/>
      <c r="G271" s="27" t="n"/>
      <c r="H271" s="20">
        <f>IF($A271="","",IF(COUNTIFS($A$3:$A$2000,$A271,$C$3:$C$2000,$C271)&gt;1,"重複",""))</f>
        <v/>
      </c>
    </row>
    <row r="272" ht="15" customHeight="1">
      <c r="A272" s="6" t="n"/>
      <c r="B272" s="22">
        <f>IFERROR(IF($A272="","",VLOOKUP($A272,'04_研修実施記録簿'!$A$3:$C$500,2,FALSE)),"")</f>
        <v/>
      </c>
      <c r="C272" s="6" t="n"/>
      <c r="D272" s="20">
        <f>IFERROR(IF($A272="","",VLOOKUP($A272,'04_研修実施記録簿'!$A$3:$C$500,3,FALSE)),"")</f>
        <v/>
      </c>
      <c r="E272" s="6" t="n"/>
      <c r="F272" s="6" t="n"/>
      <c r="G272" s="27" t="n"/>
      <c r="H272" s="20">
        <f>IF($A272="","",IF(COUNTIFS($A$3:$A$2000,$A272,$C$3:$C$2000,$C272)&gt;1,"重複",""))</f>
        <v/>
      </c>
    </row>
    <row r="273" ht="15" customHeight="1">
      <c r="A273" s="6" t="n"/>
      <c r="B273" s="22">
        <f>IFERROR(IF($A273="","",VLOOKUP($A273,'04_研修実施記録簿'!$A$3:$C$500,2,FALSE)),"")</f>
        <v/>
      </c>
      <c r="C273" s="6" t="n"/>
      <c r="D273" s="20">
        <f>IFERROR(IF($A273="","",VLOOKUP($A273,'04_研修実施記録簿'!$A$3:$C$500,3,FALSE)),"")</f>
        <v/>
      </c>
      <c r="E273" s="6" t="n"/>
      <c r="F273" s="6" t="n"/>
      <c r="G273" s="27" t="n"/>
      <c r="H273" s="20">
        <f>IF($A273="","",IF(COUNTIFS($A$3:$A$2000,$A273,$C$3:$C$2000,$C273)&gt;1,"重複",""))</f>
        <v/>
      </c>
    </row>
    <row r="274" ht="15" customHeight="1">
      <c r="A274" s="6" t="n"/>
      <c r="B274" s="22">
        <f>IFERROR(IF($A274="","",VLOOKUP($A274,'04_研修実施記録簿'!$A$3:$C$500,2,FALSE)),"")</f>
        <v/>
      </c>
      <c r="C274" s="6" t="n"/>
      <c r="D274" s="20">
        <f>IFERROR(IF($A274="","",VLOOKUP($A274,'04_研修実施記録簿'!$A$3:$C$500,3,FALSE)),"")</f>
        <v/>
      </c>
      <c r="E274" s="6" t="n"/>
      <c r="F274" s="6" t="n"/>
      <c r="G274" s="27" t="n"/>
      <c r="H274" s="20">
        <f>IF($A274="","",IF(COUNTIFS($A$3:$A$2000,$A274,$C$3:$C$2000,$C274)&gt;1,"重複",""))</f>
        <v/>
      </c>
    </row>
    <row r="275" ht="15" customHeight="1">
      <c r="A275" s="6" t="n"/>
      <c r="B275" s="22">
        <f>IFERROR(IF($A275="","",VLOOKUP($A275,'04_研修実施記録簿'!$A$3:$C$500,2,FALSE)),"")</f>
        <v/>
      </c>
      <c r="C275" s="6" t="n"/>
      <c r="D275" s="20">
        <f>IFERROR(IF($A275="","",VLOOKUP($A275,'04_研修実施記録簿'!$A$3:$C$500,3,FALSE)),"")</f>
        <v/>
      </c>
      <c r="E275" s="6" t="n"/>
      <c r="F275" s="6" t="n"/>
      <c r="G275" s="27" t="n"/>
      <c r="H275" s="20">
        <f>IF($A275="","",IF(COUNTIFS($A$3:$A$2000,$A275,$C$3:$C$2000,$C275)&gt;1,"重複",""))</f>
        <v/>
      </c>
    </row>
    <row r="276" ht="15" customHeight="1">
      <c r="A276" s="6" t="n"/>
      <c r="B276" s="22">
        <f>IFERROR(IF($A276="","",VLOOKUP($A276,'04_研修実施記録簿'!$A$3:$C$500,2,FALSE)),"")</f>
        <v/>
      </c>
      <c r="C276" s="6" t="n"/>
      <c r="D276" s="20">
        <f>IFERROR(IF($A276="","",VLOOKUP($A276,'04_研修実施記録簿'!$A$3:$C$500,3,FALSE)),"")</f>
        <v/>
      </c>
      <c r="E276" s="6" t="n"/>
      <c r="F276" s="6" t="n"/>
      <c r="G276" s="27" t="n"/>
      <c r="H276" s="20">
        <f>IF($A276="","",IF(COUNTIFS($A$3:$A$2000,$A276,$C$3:$C$2000,$C276)&gt;1,"重複",""))</f>
        <v/>
      </c>
    </row>
    <row r="277" ht="15" customHeight="1">
      <c r="A277" s="6" t="n"/>
      <c r="B277" s="22">
        <f>IFERROR(IF($A277="","",VLOOKUP($A277,'04_研修実施記録簿'!$A$3:$C$500,2,FALSE)),"")</f>
        <v/>
      </c>
      <c r="C277" s="6" t="n"/>
      <c r="D277" s="20">
        <f>IFERROR(IF($A277="","",VLOOKUP($A277,'04_研修実施記録簿'!$A$3:$C$500,3,FALSE)),"")</f>
        <v/>
      </c>
      <c r="E277" s="6" t="n"/>
      <c r="F277" s="6" t="n"/>
      <c r="G277" s="27" t="n"/>
      <c r="H277" s="20">
        <f>IF($A277="","",IF(COUNTIFS($A$3:$A$2000,$A277,$C$3:$C$2000,$C277)&gt;1,"重複",""))</f>
        <v/>
      </c>
    </row>
    <row r="278" ht="15" customHeight="1">
      <c r="A278" s="6" t="n"/>
      <c r="B278" s="22">
        <f>IFERROR(IF($A278="","",VLOOKUP($A278,'04_研修実施記録簿'!$A$3:$C$500,2,FALSE)),"")</f>
        <v/>
      </c>
      <c r="C278" s="6" t="n"/>
      <c r="D278" s="20">
        <f>IFERROR(IF($A278="","",VLOOKUP($A278,'04_研修実施記録簿'!$A$3:$C$500,3,FALSE)),"")</f>
        <v/>
      </c>
      <c r="E278" s="6" t="n"/>
      <c r="F278" s="6" t="n"/>
      <c r="G278" s="27" t="n"/>
      <c r="H278" s="20">
        <f>IF($A278="","",IF(COUNTIFS($A$3:$A$2000,$A278,$C$3:$C$2000,$C278)&gt;1,"重複",""))</f>
        <v/>
      </c>
    </row>
    <row r="279" ht="15" customHeight="1">
      <c r="A279" s="6" t="n"/>
      <c r="B279" s="22">
        <f>IFERROR(IF($A279="","",VLOOKUP($A279,'04_研修実施記録簿'!$A$3:$C$500,2,FALSE)),"")</f>
        <v/>
      </c>
      <c r="C279" s="6" t="n"/>
      <c r="D279" s="20">
        <f>IFERROR(IF($A279="","",VLOOKUP($A279,'04_研修実施記録簿'!$A$3:$C$500,3,FALSE)),"")</f>
        <v/>
      </c>
      <c r="E279" s="6" t="n"/>
      <c r="F279" s="6" t="n"/>
      <c r="G279" s="27" t="n"/>
      <c r="H279" s="20">
        <f>IF($A279="","",IF(COUNTIFS($A$3:$A$2000,$A279,$C$3:$C$2000,$C279)&gt;1,"重複",""))</f>
        <v/>
      </c>
    </row>
    <row r="280" ht="15" customHeight="1">
      <c r="A280" s="6" t="n"/>
      <c r="B280" s="22">
        <f>IFERROR(IF($A280="","",VLOOKUP($A280,'04_研修実施記録簿'!$A$3:$C$500,2,FALSE)),"")</f>
        <v/>
      </c>
      <c r="C280" s="6" t="n"/>
      <c r="D280" s="20">
        <f>IFERROR(IF($A280="","",VLOOKUP($A280,'04_研修実施記録簿'!$A$3:$C$500,3,FALSE)),"")</f>
        <v/>
      </c>
      <c r="E280" s="6" t="n"/>
      <c r="F280" s="6" t="n"/>
      <c r="G280" s="27" t="n"/>
      <c r="H280" s="20">
        <f>IF($A280="","",IF(COUNTIFS($A$3:$A$2000,$A280,$C$3:$C$2000,$C280)&gt;1,"重複",""))</f>
        <v/>
      </c>
    </row>
    <row r="281" ht="15" customHeight="1">
      <c r="A281" s="6" t="n"/>
      <c r="B281" s="22">
        <f>IFERROR(IF($A281="","",VLOOKUP($A281,'04_研修実施記録簿'!$A$3:$C$500,2,FALSE)),"")</f>
        <v/>
      </c>
      <c r="C281" s="6" t="n"/>
      <c r="D281" s="20">
        <f>IFERROR(IF($A281="","",VLOOKUP($A281,'04_研修実施記録簿'!$A$3:$C$500,3,FALSE)),"")</f>
        <v/>
      </c>
      <c r="E281" s="6" t="n"/>
      <c r="F281" s="6" t="n"/>
      <c r="G281" s="27" t="n"/>
      <c r="H281" s="20">
        <f>IF($A281="","",IF(COUNTIFS($A$3:$A$2000,$A281,$C$3:$C$2000,$C281)&gt;1,"重複",""))</f>
        <v/>
      </c>
    </row>
    <row r="282" ht="15" customHeight="1">
      <c r="A282" s="6" t="n"/>
      <c r="B282" s="22">
        <f>IFERROR(IF($A282="","",VLOOKUP($A282,'04_研修実施記録簿'!$A$3:$C$500,2,FALSE)),"")</f>
        <v/>
      </c>
      <c r="C282" s="6" t="n"/>
      <c r="D282" s="20">
        <f>IFERROR(IF($A282="","",VLOOKUP($A282,'04_研修実施記録簿'!$A$3:$C$500,3,FALSE)),"")</f>
        <v/>
      </c>
      <c r="E282" s="6" t="n"/>
      <c r="F282" s="6" t="n"/>
      <c r="G282" s="27" t="n"/>
      <c r="H282" s="20">
        <f>IF($A282="","",IF(COUNTIFS($A$3:$A$2000,$A282,$C$3:$C$2000,$C282)&gt;1,"重複",""))</f>
        <v/>
      </c>
    </row>
    <row r="283" ht="15" customHeight="1">
      <c r="A283" s="6" t="n"/>
      <c r="B283" s="22">
        <f>IFERROR(IF($A283="","",VLOOKUP($A283,'04_研修実施記録簿'!$A$3:$C$500,2,FALSE)),"")</f>
        <v/>
      </c>
      <c r="C283" s="6" t="n"/>
      <c r="D283" s="20">
        <f>IFERROR(IF($A283="","",VLOOKUP($A283,'04_研修実施記録簿'!$A$3:$C$500,3,FALSE)),"")</f>
        <v/>
      </c>
      <c r="E283" s="6" t="n"/>
      <c r="F283" s="6" t="n"/>
      <c r="G283" s="27" t="n"/>
      <c r="H283" s="20">
        <f>IF($A283="","",IF(COUNTIFS($A$3:$A$2000,$A283,$C$3:$C$2000,$C283)&gt;1,"重複",""))</f>
        <v/>
      </c>
    </row>
    <row r="284" ht="15" customHeight="1">
      <c r="A284" s="6" t="n"/>
      <c r="B284" s="22">
        <f>IFERROR(IF($A284="","",VLOOKUP($A284,'04_研修実施記録簿'!$A$3:$C$500,2,FALSE)),"")</f>
        <v/>
      </c>
      <c r="C284" s="6" t="n"/>
      <c r="D284" s="20">
        <f>IFERROR(IF($A284="","",VLOOKUP($A284,'04_研修実施記録簿'!$A$3:$C$500,3,FALSE)),"")</f>
        <v/>
      </c>
      <c r="E284" s="6" t="n"/>
      <c r="F284" s="6" t="n"/>
      <c r="G284" s="27" t="n"/>
      <c r="H284" s="20">
        <f>IF($A284="","",IF(COUNTIFS($A$3:$A$2000,$A284,$C$3:$C$2000,$C284)&gt;1,"重複",""))</f>
        <v/>
      </c>
    </row>
    <row r="285" ht="15" customHeight="1">
      <c r="A285" s="6" t="n"/>
      <c r="B285" s="22">
        <f>IFERROR(IF($A285="","",VLOOKUP($A285,'04_研修実施記録簿'!$A$3:$C$500,2,FALSE)),"")</f>
        <v/>
      </c>
      <c r="C285" s="6" t="n"/>
      <c r="D285" s="20">
        <f>IFERROR(IF($A285="","",VLOOKUP($A285,'04_研修実施記録簿'!$A$3:$C$500,3,FALSE)),"")</f>
        <v/>
      </c>
      <c r="E285" s="6" t="n"/>
      <c r="F285" s="6" t="n"/>
      <c r="G285" s="27" t="n"/>
      <c r="H285" s="20">
        <f>IF($A285="","",IF(COUNTIFS($A$3:$A$2000,$A285,$C$3:$C$2000,$C285)&gt;1,"重複",""))</f>
        <v/>
      </c>
    </row>
    <row r="286" ht="15" customHeight="1">
      <c r="A286" s="6" t="n"/>
      <c r="B286" s="22">
        <f>IFERROR(IF($A286="","",VLOOKUP($A286,'04_研修実施記録簿'!$A$3:$C$500,2,FALSE)),"")</f>
        <v/>
      </c>
      <c r="C286" s="6" t="n"/>
      <c r="D286" s="20">
        <f>IFERROR(IF($A286="","",VLOOKUP($A286,'04_研修実施記録簿'!$A$3:$C$500,3,FALSE)),"")</f>
        <v/>
      </c>
      <c r="E286" s="6" t="n"/>
      <c r="F286" s="6" t="n"/>
      <c r="G286" s="27" t="n"/>
      <c r="H286" s="20">
        <f>IF($A286="","",IF(COUNTIFS($A$3:$A$2000,$A286,$C$3:$C$2000,$C286)&gt;1,"重複",""))</f>
        <v/>
      </c>
    </row>
    <row r="287" ht="15" customHeight="1">
      <c r="A287" s="6" t="n"/>
      <c r="B287" s="22">
        <f>IFERROR(IF($A287="","",VLOOKUP($A287,'04_研修実施記録簿'!$A$3:$C$500,2,FALSE)),"")</f>
        <v/>
      </c>
      <c r="C287" s="6" t="n"/>
      <c r="D287" s="20">
        <f>IFERROR(IF($A287="","",VLOOKUP($A287,'04_研修実施記録簿'!$A$3:$C$500,3,FALSE)),"")</f>
        <v/>
      </c>
      <c r="E287" s="6" t="n"/>
      <c r="F287" s="6" t="n"/>
      <c r="G287" s="27" t="n"/>
      <c r="H287" s="20">
        <f>IF($A287="","",IF(COUNTIFS($A$3:$A$2000,$A287,$C$3:$C$2000,$C287)&gt;1,"重複",""))</f>
        <v/>
      </c>
    </row>
    <row r="288" ht="15" customHeight="1">
      <c r="A288" s="6" t="n"/>
      <c r="B288" s="22">
        <f>IFERROR(IF($A288="","",VLOOKUP($A288,'04_研修実施記録簿'!$A$3:$C$500,2,FALSE)),"")</f>
        <v/>
      </c>
      <c r="C288" s="6" t="n"/>
      <c r="D288" s="20">
        <f>IFERROR(IF($A288="","",VLOOKUP($A288,'04_研修実施記録簿'!$A$3:$C$500,3,FALSE)),"")</f>
        <v/>
      </c>
      <c r="E288" s="6" t="n"/>
      <c r="F288" s="6" t="n"/>
      <c r="G288" s="27" t="n"/>
      <c r="H288" s="20">
        <f>IF($A288="","",IF(COUNTIFS($A$3:$A$2000,$A288,$C$3:$C$2000,$C288)&gt;1,"重複",""))</f>
        <v/>
      </c>
    </row>
    <row r="289" ht="15" customHeight="1">
      <c r="A289" s="6" t="n"/>
      <c r="B289" s="22">
        <f>IFERROR(IF($A289="","",VLOOKUP($A289,'04_研修実施記録簿'!$A$3:$C$500,2,FALSE)),"")</f>
        <v/>
      </c>
      <c r="C289" s="6" t="n"/>
      <c r="D289" s="20">
        <f>IFERROR(IF($A289="","",VLOOKUP($A289,'04_研修実施記録簿'!$A$3:$C$500,3,FALSE)),"")</f>
        <v/>
      </c>
      <c r="E289" s="6" t="n"/>
      <c r="F289" s="6" t="n"/>
      <c r="G289" s="27" t="n"/>
      <c r="H289" s="20">
        <f>IF($A289="","",IF(COUNTIFS($A$3:$A$2000,$A289,$C$3:$C$2000,$C289)&gt;1,"重複",""))</f>
        <v/>
      </c>
    </row>
    <row r="290" ht="15" customHeight="1">
      <c r="A290" s="6" t="n"/>
      <c r="B290" s="22">
        <f>IFERROR(IF($A290="","",VLOOKUP($A290,'04_研修実施記録簿'!$A$3:$C$500,2,FALSE)),"")</f>
        <v/>
      </c>
      <c r="C290" s="6" t="n"/>
      <c r="D290" s="20">
        <f>IFERROR(IF($A290="","",VLOOKUP($A290,'04_研修実施記録簿'!$A$3:$C$500,3,FALSE)),"")</f>
        <v/>
      </c>
      <c r="E290" s="6" t="n"/>
      <c r="F290" s="6" t="n"/>
      <c r="G290" s="27" t="n"/>
      <c r="H290" s="20">
        <f>IF($A290="","",IF(COUNTIFS($A$3:$A$2000,$A290,$C$3:$C$2000,$C290)&gt;1,"重複",""))</f>
        <v/>
      </c>
    </row>
    <row r="291" ht="15" customHeight="1">
      <c r="A291" s="6" t="n"/>
      <c r="B291" s="22">
        <f>IFERROR(IF($A291="","",VLOOKUP($A291,'04_研修実施記録簿'!$A$3:$C$500,2,FALSE)),"")</f>
        <v/>
      </c>
      <c r="C291" s="6" t="n"/>
      <c r="D291" s="20">
        <f>IFERROR(IF($A291="","",VLOOKUP($A291,'04_研修実施記録簿'!$A$3:$C$500,3,FALSE)),"")</f>
        <v/>
      </c>
      <c r="E291" s="6" t="n"/>
      <c r="F291" s="6" t="n"/>
      <c r="G291" s="27" t="n"/>
      <c r="H291" s="20">
        <f>IF($A291="","",IF(COUNTIFS($A$3:$A$2000,$A291,$C$3:$C$2000,$C291)&gt;1,"重複",""))</f>
        <v/>
      </c>
    </row>
    <row r="292" ht="15" customHeight="1">
      <c r="A292" s="6" t="n"/>
      <c r="B292" s="22">
        <f>IFERROR(IF($A292="","",VLOOKUP($A292,'04_研修実施記録簿'!$A$3:$C$500,2,FALSE)),"")</f>
        <v/>
      </c>
      <c r="C292" s="6" t="n"/>
      <c r="D292" s="20">
        <f>IFERROR(IF($A292="","",VLOOKUP($A292,'04_研修実施記録簿'!$A$3:$C$500,3,FALSE)),"")</f>
        <v/>
      </c>
      <c r="E292" s="6" t="n"/>
      <c r="F292" s="6" t="n"/>
      <c r="G292" s="27" t="n"/>
      <c r="H292" s="20">
        <f>IF($A292="","",IF(COUNTIFS($A$3:$A$2000,$A292,$C$3:$C$2000,$C292)&gt;1,"重複",""))</f>
        <v/>
      </c>
    </row>
    <row r="293" ht="15" customHeight="1">
      <c r="A293" s="6" t="n"/>
      <c r="B293" s="22">
        <f>IFERROR(IF($A293="","",VLOOKUP($A293,'04_研修実施記録簿'!$A$3:$C$500,2,FALSE)),"")</f>
        <v/>
      </c>
      <c r="C293" s="6" t="n"/>
      <c r="D293" s="20">
        <f>IFERROR(IF($A293="","",VLOOKUP($A293,'04_研修実施記録簿'!$A$3:$C$500,3,FALSE)),"")</f>
        <v/>
      </c>
      <c r="E293" s="6" t="n"/>
      <c r="F293" s="6" t="n"/>
      <c r="G293" s="27" t="n"/>
      <c r="H293" s="20">
        <f>IF($A293="","",IF(COUNTIFS($A$3:$A$2000,$A293,$C$3:$C$2000,$C293)&gt;1,"重複",""))</f>
        <v/>
      </c>
    </row>
    <row r="294" ht="15" customHeight="1">
      <c r="A294" s="6" t="n"/>
      <c r="B294" s="22">
        <f>IFERROR(IF($A294="","",VLOOKUP($A294,'04_研修実施記録簿'!$A$3:$C$500,2,FALSE)),"")</f>
        <v/>
      </c>
      <c r="C294" s="6" t="n"/>
      <c r="D294" s="20">
        <f>IFERROR(IF($A294="","",VLOOKUP($A294,'04_研修実施記録簿'!$A$3:$C$500,3,FALSE)),"")</f>
        <v/>
      </c>
      <c r="E294" s="6" t="n"/>
      <c r="F294" s="6" t="n"/>
      <c r="G294" s="27" t="n"/>
      <c r="H294" s="20">
        <f>IF($A294="","",IF(COUNTIFS($A$3:$A$2000,$A294,$C$3:$C$2000,$C294)&gt;1,"重複",""))</f>
        <v/>
      </c>
    </row>
    <row r="295" ht="15" customHeight="1">
      <c r="A295" s="6" t="n"/>
      <c r="B295" s="22">
        <f>IFERROR(IF($A295="","",VLOOKUP($A295,'04_研修実施記録簿'!$A$3:$C$500,2,FALSE)),"")</f>
        <v/>
      </c>
      <c r="C295" s="6" t="n"/>
      <c r="D295" s="20">
        <f>IFERROR(IF($A295="","",VLOOKUP($A295,'04_研修実施記録簿'!$A$3:$C$500,3,FALSE)),"")</f>
        <v/>
      </c>
      <c r="E295" s="6" t="n"/>
      <c r="F295" s="6" t="n"/>
      <c r="G295" s="27" t="n"/>
      <c r="H295" s="20">
        <f>IF($A295="","",IF(COUNTIFS($A$3:$A$2000,$A295,$C$3:$C$2000,$C295)&gt;1,"重複",""))</f>
        <v/>
      </c>
    </row>
    <row r="296" ht="15" customHeight="1">
      <c r="A296" s="6" t="n"/>
      <c r="B296" s="22">
        <f>IFERROR(IF($A296="","",VLOOKUP($A296,'04_研修実施記録簿'!$A$3:$C$500,2,FALSE)),"")</f>
        <v/>
      </c>
      <c r="C296" s="6" t="n"/>
      <c r="D296" s="20">
        <f>IFERROR(IF($A296="","",VLOOKUP($A296,'04_研修実施記録簿'!$A$3:$C$500,3,FALSE)),"")</f>
        <v/>
      </c>
      <c r="E296" s="6" t="n"/>
      <c r="F296" s="6" t="n"/>
      <c r="G296" s="27" t="n"/>
      <c r="H296" s="20">
        <f>IF($A296="","",IF(COUNTIFS($A$3:$A$2000,$A296,$C$3:$C$2000,$C296)&gt;1,"重複",""))</f>
        <v/>
      </c>
    </row>
    <row r="297" ht="15" customHeight="1">
      <c r="A297" s="6" t="n"/>
      <c r="B297" s="22">
        <f>IFERROR(IF($A297="","",VLOOKUP($A297,'04_研修実施記録簿'!$A$3:$C$500,2,FALSE)),"")</f>
        <v/>
      </c>
      <c r="C297" s="6" t="n"/>
      <c r="D297" s="20">
        <f>IFERROR(IF($A297="","",VLOOKUP($A297,'04_研修実施記録簿'!$A$3:$C$500,3,FALSE)),"")</f>
        <v/>
      </c>
      <c r="E297" s="6" t="n"/>
      <c r="F297" s="6" t="n"/>
      <c r="G297" s="27" t="n"/>
      <c r="H297" s="20">
        <f>IF($A297="","",IF(COUNTIFS($A$3:$A$2000,$A297,$C$3:$C$2000,$C297)&gt;1,"重複",""))</f>
        <v/>
      </c>
    </row>
    <row r="298" ht="15" customHeight="1">
      <c r="A298" s="6" t="n"/>
      <c r="B298" s="22">
        <f>IFERROR(IF($A298="","",VLOOKUP($A298,'04_研修実施記録簿'!$A$3:$C$500,2,FALSE)),"")</f>
        <v/>
      </c>
      <c r="C298" s="6" t="n"/>
      <c r="D298" s="20">
        <f>IFERROR(IF($A298="","",VLOOKUP($A298,'04_研修実施記録簿'!$A$3:$C$500,3,FALSE)),"")</f>
        <v/>
      </c>
      <c r="E298" s="6" t="n"/>
      <c r="F298" s="6" t="n"/>
      <c r="G298" s="27" t="n"/>
      <c r="H298" s="20">
        <f>IF($A298="","",IF(COUNTIFS($A$3:$A$2000,$A298,$C$3:$C$2000,$C298)&gt;1,"重複",""))</f>
        <v/>
      </c>
    </row>
    <row r="299" ht="15" customHeight="1">
      <c r="A299" s="6" t="n"/>
      <c r="B299" s="22">
        <f>IFERROR(IF($A299="","",VLOOKUP($A299,'04_研修実施記録簿'!$A$3:$C$500,2,FALSE)),"")</f>
        <v/>
      </c>
      <c r="C299" s="6" t="n"/>
      <c r="D299" s="20">
        <f>IFERROR(IF($A299="","",VLOOKUP($A299,'04_研修実施記録簿'!$A$3:$C$500,3,FALSE)),"")</f>
        <v/>
      </c>
      <c r="E299" s="6" t="n"/>
      <c r="F299" s="6" t="n"/>
      <c r="G299" s="27" t="n"/>
      <c r="H299" s="20">
        <f>IF($A299="","",IF(COUNTIFS($A$3:$A$2000,$A299,$C$3:$C$2000,$C299)&gt;1,"重複",""))</f>
        <v/>
      </c>
    </row>
    <row r="300" ht="15" customHeight="1">
      <c r="A300" s="6" t="n"/>
      <c r="B300" s="22">
        <f>IFERROR(IF($A300="","",VLOOKUP($A300,'04_研修実施記録簿'!$A$3:$C$500,2,FALSE)),"")</f>
        <v/>
      </c>
      <c r="C300" s="6" t="n"/>
      <c r="D300" s="20">
        <f>IFERROR(IF($A300="","",VLOOKUP($A300,'04_研修実施記録簿'!$A$3:$C$500,3,FALSE)),"")</f>
        <v/>
      </c>
      <c r="E300" s="6" t="n"/>
      <c r="F300" s="6" t="n"/>
      <c r="G300" s="27" t="n"/>
      <c r="H300" s="20">
        <f>IF($A300="","",IF(COUNTIFS($A$3:$A$2000,$A300,$C$3:$C$2000,$C300)&gt;1,"重複",""))</f>
        <v/>
      </c>
    </row>
    <row r="301" ht="15" customHeight="1">
      <c r="A301" s="6" t="n"/>
      <c r="B301" s="22">
        <f>IFERROR(IF($A301="","",VLOOKUP($A301,'04_研修実施記録簿'!$A$3:$C$500,2,FALSE)),"")</f>
        <v/>
      </c>
      <c r="C301" s="6" t="n"/>
      <c r="D301" s="20">
        <f>IFERROR(IF($A301="","",VLOOKUP($A301,'04_研修実施記録簿'!$A$3:$C$500,3,FALSE)),"")</f>
        <v/>
      </c>
      <c r="E301" s="6" t="n"/>
      <c r="F301" s="6" t="n"/>
      <c r="G301" s="27" t="n"/>
      <c r="H301" s="20">
        <f>IF($A301="","",IF(COUNTIFS($A$3:$A$2000,$A301,$C$3:$C$2000,$C301)&gt;1,"重複",""))</f>
        <v/>
      </c>
    </row>
    <row r="302" ht="15" customHeight="1">
      <c r="A302" s="6" t="n"/>
      <c r="B302" s="22">
        <f>IFERROR(IF($A302="","",VLOOKUP($A302,'04_研修実施記録簿'!$A$3:$C$500,2,FALSE)),"")</f>
        <v/>
      </c>
      <c r="C302" s="6" t="n"/>
      <c r="D302" s="20">
        <f>IFERROR(IF($A302="","",VLOOKUP($A302,'04_研修実施記録簿'!$A$3:$C$500,3,FALSE)),"")</f>
        <v/>
      </c>
      <c r="E302" s="6" t="n"/>
      <c r="F302" s="6" t="n"/>
      <c r="G302" s="27" t="n"/>
      <c r="H302" s="20">
        <f>IF($A302="","",IF(COUNTIFS($A$3:$A$2000,$A302,$C$3:$C$2000,$C302)&gt;1,"重複",""))</f>
        <v/>
      </c>
    </row>
  </sheetData>
  <conditionalFormatting sqref="A3:H302">
    <cfRule type="expression" priority="1" dxfId="2">
      <formula>$H3="重複"</formula>
    </cfRule>
  </conditionalFormatting>
  <dataValidations count="2">
    <dataValidation sqref="C3:C302" showDropDown="0" showInputMessage="0" showErrorMessage="0" allowBlank="1" type="list">
      <formula1>='02_職員マスタ'!$B$3:$B$42</formula1>
    </dataValidation>
    <dataValidation sqref="E3:E302" showDropDown="0" showInputMessage="0" showErrorMessage="0" allowBlank="1" type="list">
      <formula1>"出席,オンライン同時,録画視聴,個別説明,外部研修受講"</formula1>
    </dataValidation>
  </dataValidations>
  <pageMargins left="0.3" right="0.3" top="0.4" bottom="0.4" header="0.5" footer="0.5"/>
  <pageSetup orientation="portrait" paperSize="9" fitToHeight="0" fitToWidth="1"/>
  <headerFooter>
    <oddHeader/>
    <oddFooter>&amp;L&amp;8 法定研修 年間計画表+受講記録簿（令和8年度版） / 最終確認日 2026年8月14日&amp;R&amp;P / &amp;N</oddFooter>
    <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M54"/>
  <sheetViews>
    <sheetView workbookViewId="0">
      <pane xSplit="4" ySplit="4" topLeftCell="E5"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14" customWidth="1" min="2" max="2"/>
    <col width="16"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s>
  <sheetData>
    <row r="1" ht="22" customHeight="1">
      <c r="A1" s="1" t="inlineStr">
        <is>
          <t>様式3　個人別受講状況一覧（年度1枚）</t>
        </is>
      </c>
    </row>
    <row r="2" ht="14" customHeight="1">
      <c r="A2" s="2" t="inlineStr">
        <is>
          <t>○＝受講済、●＝未受講。05_受講明細から自動判定する。●が残っている職員は様式5のフォロー記録へ。</t>
        </is>
      </c>
      <c r="D2" s="15" t="inlineStr">
        <is>
          <t>必要回数 →</t>
        </is>
      </c>
      <c r="E2" s="12" t="n">
        <v>1</v>
      </c>
      <c r="F2" s="12" t="n">
        <v>1</v>
      </c>
      <c r="G2" s="12" t="n">
        <v>1</v>
      </c>
      <c r="H2" s="12" t="n">
        <v>2</v>
      </c>
      <c r="I2" s="12" t="n">
        <v>1</v>
      </c>
      <c r="J2" s="12" t="n">
        <v>1</v>
      </c>
      <c r="K2" s="12" t="n">
        <v>1</v>
      </c>
      <c r="L2" s="12" t="n">
        <v>1</v>
      </c>
    </row>
    <row r="3">
      <c r="D3" s="15" t="inlineStr">
        <is>
          <t>判定キー →</t>
        </is>
      </c>
      <c r="E3" s="12" t="inlineStr">
        <is>
          <t>虐待防止</t>
        </is>
      </c>
      <c r="F3" s="12" t="inlineStr">
        <is>
          <t>身体拘束適正化</t>
        </is>
      </c>
      <c r="G3" s="12" t="inlineStr">
        <is>
          <t>感染症・食中毒</t>
        </is>
      </c>
      <c r="H3" s="12" t="inlineStr">
        <is>
          <t>感染症・食中毒</t>
        </is>
      </c>
      <c r="I3" s="12" t="inlineStr">
        <is>
          <t>業務継続計画（BCP）</t>
        </is>
      </c>
      <c r="J3" s="12" t="inlineStr">
        <is>
          <t>安全計画</t>
        </is>
      </c>
      <c r="K3" s="12" t="inlineStr">
        <is>
          <t>ハラスメント防止</t>
        </is>
      </c>
      <c r="L3" s="12" t="inlineStr">
        <is>
          <t>個人情報・秘密保持</t>
        </is>
      </c>
    </row>
    <row r="4" ht="34" customHeight="1">
      <c r="A4" s="19" t="inlineStr">
        <is>
          <t>No</t>
        </is>
      </c>
      <c r="B4" s="19" t="inlineStr">
        <is>
          <t>氏名</t>
        </is>
      </c>
      <c r="C4" s="19" t="inlineStr">
        <is>
          <t>職種</t>
        </is>
      </c>
      <c r="D4" s="19" t="inlineStr">
        <is>
          <t>雇用区分</t>
        </is>
      </c>
      <c r="E4" s="19" t="inlineStr">
        <is>
          <t>虐待防止</t>
        </is>
      </c>
      <c r="F4" s="19" t="inlineStr">
        <is>
          <t>身体拘束適正化</t>
        </is>
      </c>
      <c r="G4" s="19" t="inlineStr">
        <is>
          <t>感染症・食中毒(1回目)</t>
        </is>
      </c>
      <c r="H4" s="19" t="inlineStr">
        <is>
          <t>感染症・食中毒(2回目)</t>
        </is>
      </c>
      <c r="I4" s="19" t="inlineStr">
        <is>
          <t>業務継続計画（BCP）</t>
        </is>
      </c>
      <c r="J4" s="19" t="inlineStr">
        <is>
          <t>安全計画</t>
        </is>
      </c>
      <c r="K4" s="19" t="inlineStr">
        <is>
          <t>ハラスメント防止</t>
        </is>
      </c>
      <c r="L4" s="19" t="inlineStr">
        <is>
          <t>個人情報・秘密保持</t>
        </is>
      </c>
      <c r="M4" s="19" t="inlineStr">
        <is>
          <t>個人別受講率</t>
        </is>
      </c>
    </row>
    <row r="5" ht="16" customHeight="1">
      <c r="A5" s="20" t="n">
        <v>1</v>
      </c>
      <c r="B5" s="20">
        <f>IF('02_職員マスタ'!$J3="在籍",'02_職員マスタ'!$B3,"")</f>
        <v/>
      </c>
      <c r="C5" s="20">
        <f>IF($B5="","",'02_職員マスタ'!$C3)</f>
        <v/>
      </c>
      <c r="D5" s="20">
        <f>IF($B5="","",'02_職員マスタ'!$D3)</f>
        <v/>
      </c>
      <c r="E5" s="20">
        <f>IF($B5="","",IF(COUNTIFS('05_受講明細'!$C$3:$C$2000,$B5,'05_受講明細'!$D$3:$D$2000,E$3,'05_受講明細'!$B$3:$B$2000,"&gt;="&amp;年度開始,'05_受講明細'!$B$3:$B$2000,"&lt;="&amp;年度終了)&gt;=E$2,"○","●"))</f>
        <v/>
      </c>
      <c r="F5" s="20">
        <f>IF($B5="","",IF(COUNTIFS('05_受講明細'!$C$3:$C$2000,$B5,'05_受講明細'!$D$3:$D$2000,F$3,'05_受講明細'!$B$3:$B$2000,"&gt;="&amp;年度開始,'05_受講明細'!$B$3:$B$2000,"&lt;="&amp;年度終了)&gt;=F$2,"○","●"))</f>
        <v/>
      </c>
      <c r="G5" s="20">
        <f>IF($B5="","",IF(COUNTIFS('05_受講明細'!$C$3:$C$2000,$B5,'05_受講明細'!$D$3:$D$2000,G$3,'05_受講明細'!$B$3:$B$2000,"&gt;="&amp;年度開始,'05_受講明細'!$B$3:$B$2000,"&lt;="&amp;年度終了)&gt;=G$2,"○","●"))</f>
        <v/>
      </c>
      <c r="H5" s="20">
        <f>IF($B5="","",IF(COUNTIFS('05_受講明細'!$C$3:$C$2000,$B5,'05_受講明細'!$D$3:$D$2000,H$3,'05_受講明細'!$B$3:$B$2000,"&gt;="&amp;年度開始,'05_受講明細'!$B$3:$B$2000,"&lt;="&amp;年度終了)&gt;=H$2,"○","●"))</f>
        <v/>
      </c>
      <c r="I5" s="20">
        <f>IF($B5="","",IF(COUNTIFS('05_受講明細'!$C$3:$C$2000,$B5,'05_受講明細'!$D$3:$D$2000,I$3,'05_受講明細'!$B$3:$B$2000,"&gt;="&amp;年度開始,'05_受講明細'!$B$3:$B$2000,"&lt;="&amp;年度終了)&gt;=I$2,"○","●"))</f>
        <v/>
      </c>
      <c r="J5" s="20">
        <f>IF($B5="","",IF(COUNTIFS('05_受講明細'!$C$3:$C$2000,$B5,'05_受講明細'!$D$3:$D$2000,J$3,'05_受講明細'!$B$3:$B$2000,"&gt;="&amp;年度開始,'05_受講明細'!$B$3:$B$2000,"&lt;="&amp;年度終了)&gt;=J$2,"○","●"))</f>
        <v/>
      </c>
      <c r="K5" s="20">
        <f>IF($B5="","",IF(COUNTIFS('05_受講明細'!$C$3:$C$2000,$B5,'05_受講明細'!$D$3:$D$2000,K$3,'05_受講明細'!$B$3:$B$2000,"&gt;="&amp;年度開始,'05_受講明細'!$B$3:$B$2000,"&lt;="&amp;年度終了)&gt;=K$2,"○","●"))</f>
        <v/>
      </c>
      <c r="L5" s="20">
        <f>IF($B5="","",IF(COUNTIFS('05_受講明細'!$C$3:$C$2000,$B5,'05_受講明細'!$D$3:$D$2000,L$3,'05_受講明細'!$B$3:$B$2000,"&gt;="&amp;年度開始,'05_受講明細'!$B$3:$B$2000,"&lt;="&amp;年度終了)&gt;=L$2,"○","●"))</f>
        <v/>
      </c>
      <c r="M5" s="29">
        <f>IF($B5="","",ROUND(COUNTIF($E5:$L5,"○")/COUNTA($E$4:$L$4),3))</f>
        <v/>
      </c>
    </row>
    <row r="6" ht="16" customHeight="1">
      <c r="A6" s="20" t="n">
        <v>2</v>
      </c>
      <c r="B6" s="20">
        <f>IF('02_職員マスタ'!$J4="在籍",'02_職員マスタ'!$B4,"")</f>
        <v/>
      </c>
      <c r="C6" s="20">
        <f>IF($B6="","",'02_職員マスタ'!$C4)</f>
        <v/>
      </c>
      <c r="D6" s="20">
        <f>IF($B6="","",'02_職員マスタ'!$D4)</f>
        <v/>
      </c>
      <c r="E6" s="20">
        <f>IF($B6="","",IF(COUNTIFS('05_受講明細'!$C$3:$C$2000,$B6,'05_受講明細'!$D$3:$D$2000,E$3,'05_受講明細'!$B$3:$B$2000,"&gt;="&amp;年度開始,'05_受講明細'!$B$3:$B$2000,"&lt;="&amp;年度終了)&gt;=E$2,"○","●"))</f>
        <v/>
      </c>
      <c r="F6" s="20">
        <f>IF($B6="","",IF(COUNTIFS('05_受講明細'!$C$3:$C$2000,$B6,'05_受講明細'!$D$3:$D$2000,F$3,'05_受講明細'!$B$3:$B$2000,"&gt;="&amp;年度開始,'05_受講明細'!$B$3:$B$2000,"&lt;="&amp;年度終了)&gt;=F$2,"○","●"))</f>
        <v/>
      </c>
      <c r="G6" s="20">
        <f>IF($B6="","",IF(COUNTIFS('05_受講明細'!$C$3:$C$2000,$B6,'05_受講明細'!$D$3:$D$2000,G$3,'05_受講明細'!$B$3:$B$2000,"&gt;="&amp;年度開始,'05_受講明細'!$B$3:$B$2000,"&lt;="&amp;年度終了)&gt;=G$2,"○","●"))</f>
        <v/>
      </c>
      <c r="H6" s="20">
        <f>IF($B6="","",IF(COUNTIFS('05_受講明細'!$C$3:$C$2000,$B6,'05_受講明細'!$D$3:$D$2000,H$3,'05_受講明細'!$B$3:$B$2000,"&gt;="&amp;年度開始,'05_受講明細'!$B$3:$B$2000,"&lt;="&amp;年度終了)&gt;=H$2,"○","●"))</f>
        <v/>
      </c>
      <c r="I6" s="20">
        <f>IF($B6="","",IF(COUNTIFS('05_受講明細'!$C$3:$C$2000,$B6,'05_受講明細'!$D$3:$D$2000,I$3,'05_受講明細'!$B$3:$B$2000,"&gt;="&amp;年度開始,'05_受講明細'!$B$3:$B$2000,"&lt;="&amp;年度終了)&gt;=I$2,"○","●"))</f>
        <v/>
      </c>
      <c r="J6" s="20">
        <f>IF($B6="","",IF(COUNTIFS('05_受講明細'!$C$3:$C$2000,$B6,'05_受講明細'!$D$3:$D$2000,J$3,'05_受講明細'!$B$3:$B$2000,"&gt;="&amp;年度開始,'05_受講明細'!$B$3:$B$2000,"&lt;="&amp;年度終了)&gt;=J$2,"○","●"))</f>
        <v/>
      </c>
      <c r="K6" s="20">
        <f>IF($B6="","",IF(COUNTIFS('05_受講明細'!$C$3:$C$2000,$B6,'05_受講明細'!$D$3:$D$2000,K$3,'05_受講明細'!$B$3:$B$2000,"&gt;="&amp;年度開始,'05_受講明細'!$B$3:$B$2000,"&lt;="&amp;年度終了)&gt;=K$2,"○","●"))</f>
        <v/>
      </c>
      <c r="L6" s="20">
        <f>IF($B6="","",IF(COUNTIFS('05_受講明細'!$C$3:$C$2000,$B6,'05_受講明細'!$D$3:$D$2000,L$3,'05_受講明細'!$B$3:$B$2000,"&gt;="&amp;年度開始,'05_受講明細'!$B$3:$B$2000,"&lt;="&amp;年度終了)&gt;=L$2,"○","●"))</f>
        <v/>
      </c>
      <c r="M6" s="29">
        <f>IF($B6="","",ROUND(COUNTIF($E6:$L6,"○")/COUNTA($E$4:$L$4),3))</f>
        <v/>
      </c>
    </row>
    <row r="7" ht="16" customHeight="1">
      <c r="A7" s="20" t="n">
        <v>3</v>
      </c>
      <c r="B7" s="20">
        <f>IF('02_職員マスタ'!$J5="在籍",'02_職員マスタ'!$B5,"")</f>
        <v/>
      </c>
      <c r="C7" s="20">
        <f>IF($B7="","",'02_職員マスタ'!$C5)</f>
        <v/>
      </c>
      <c r="D7" s="20">
        <f>IF($B7="","",'02_職員マスタ'!$D5)</f>
        <v/>
      </c>
      <c r="E7" s="20">
        <f>IF($B7="","",IF(COUNTIFS('05_受講明細'!$C$3:$C$2000,$B7,'05_受講明細'!$D$3:$D$2000,E$3,'05_受講明細'!$B$3:$B$2000,"&gt;="&amp;年度開始,'05_受講明細'!$B$3:$B$2000,"&lt;="&amp;年度終了)&gt;=E$2,"○","●"))</f>
        <v/>
      </c>
      <c r="F7" s="20">
        <f>IF($B7="","",IF(COUNTIFS('05_受講明細'!$C$3:$C$2000,$B7,'05_受講明細'!$D$3:$D$2000,F$3,'05_受講明細'!$B$3:$B$2000,"&gt;="&amp;年度開始,'05_受講明細'!$B$3:$B$2000,"&lt;="&amp;年度終了)&gt;=F$2,"○","●"))</f>
        <v/>
      </c>
      <c r="G7" s="20">
        <f>IF($B7="","",IF(COUNTIFS('05_受講明細'!$C$3:$C$2000,$B7,'05_受講明細'!$D$3:$D$2000,G$3,'05_受講明細'!$B$3:$B$2000,"&gt;="&amp;年度開始,'05_受講明細'!$B$3:$B$2000,"&lt;="&amp;年度終了)&gt;=G$2,"○","●"))</f>
        <v/>
      </c>
      <c r="H7" s="20">
        <f>IF($B7="","",IF(COUNTIFS('05_受講明細'!$C$3:$C$2000,$B7,'05_受講明細'!$D$3:$D$2000,H$3,'05_受講明細'!$B$3:$B$2000,"&gt;="&amp;年度開始,'05_受講明細'!$B$3:$B$2000,"&lt;="&amp;年度終了)&gt;=H$2,"○","●"))</f>
        <v/>
      </c>
      <c r="I7" s="20">
        <f>IF($B7="","",IF(COUNTIFS('05_受講明細'!$C$3:$C$2000,$B7,'05_受講明細'!$D$3:$D$2000,I$3,'05_受講明細'!$B$3:$B$2000,"&gt;="&amp;年度開始,'05_受講明細'!$B$3:$B$2000,"&lt;="&amp;年度終了)&gt;=I$2,"○","●"))</f>
        <v/>
      </c>
      <c r="J7" s="20">
        <f>IF($B7="","",IF(COUNTIFS('05_受講明細'!$C$3:$C$2000,$B7,'05_受講明細'!$D$3:$D$2000,J$3,'05_受講明細'!$B$3:$B$2000,"&gt;="&amp;年度開始,'05_受講明細'!$B$3:$B$2000,"&lt;="&amp;年度終了)&gt;=J$2,"○","●"))</f>
        <v/>
      </c>
      <c r="K7" s="20">
        <f>IF($B7="","",IF(COUNTIFS('05_受講明細'!$C$3:$C$2000,$B7,'05_受講明細'!$D$3:$D$2000,K$3,'05_受講明細'!$B$3:$B$2000,"&gt;="&amp;年度開始,'05_受講明細'!$B$3:$B$2000,"&lt;="&amp;年度終了)&gt;=K$2,"○","●"))</f>
        <v/>
      </c>
      <c r="L7" s="20">
        <f>IF($B7="","",IF(COUNTIFS('05_受講明細'!$C$3:$C$2000,$B7,'05_受講明細'!$D$3:$D$2000,L$3,'05_受講明細'!$B$3:$B$2000,"&gt;="&amp;年度開始,'05_受講明細'!$B$3:$B$2000,"&lt;="&amp;年度終了)&gt;=L$2,"○","●"))</f>
        <v/>
      </c>
      <c r="M7" s="29">
        <f>IF($B7="","",ROUND(COUNTIF($E7:$L7,"○")/COUNTA($E$4:$L$4),3))</f>
        <v/>
      </c>
    </row>
    <row r="8" ht="16" customHeight="1">
      <c r="A8" s="20" t="n">
        <v>4</v>
      </c>
      <c r="B8" s="20">
        <f>IF('02_職員マスタ'!$J6="在籍",'02_職員マスタ'!$B6,"")</f>
        <v/>
      </c>
      <c r="C8" s="20">
        <f>IF($B8="","",'02_職員マスタ'!$C6)</f>
        <v/>
      </c>
      <c r="D8" s="20">
        <f>IF($B8="","",'02_職員マスタ'!$D6)</f>
        <v/>
      </c>
      <c r="E8" s="20">
        <f>IF($B8="","",IF(COUNTIFS('05_受講明細'!$C$3:$C$2000,$B8,'05_受講明細'!$D$3:$D$2000,E$3,'05_受講明細'!$B$3:$B$2000,"&gt;="&amp;年度開始,'05_受講明細'!$B$3:$B$2000,"&lt;="&amp;年度終了)&gt;=E$2,"○","●"))</f>
        <v/>
      </c>
      <c r="F8" s="20">
        <f>IF($B8="","",IF(COUNTIFS('05_受講明細'!$C$3:$C$2000,$B8,'05_受講明細'!$D$3:$D$2000,F$3,'05_受講明細'!$B$3:$B$2000,"&gt;="&amp;年度開始,'05_受講明細'!$B$3:$B$2000,"&lt;="&amp;年度終了)&gt;=F$2,"○","●"))</f>
        <v/>
      </c>
      <c r="G8" s="20">
        <f>IF($B8="","",IF(COUNTIFS('05_受講明細'!$C$3:$C$2000,$B8,'05_受講明細'!$D$3:$D$2000,G$3,'05_受講明細'!$B$3:$B$2000,"&gt;="&amp;年度開始,'05_受講明細'!$B$3:$B$2000,"&lt;="&amp;年度終了)&gt;=G$2,"○","●"))</f>
        <v/>
      </c>
      <c r="H8" s="20">
        <f>IF($B8="","",IF(COUNTIFS('05_受講明細'!$C$3:$C$2000,$B8,'05_受講明細'!$D$3:$D$2000,H$3,'05_受講明細'!$B$3:$B$2000,"&gt;="&amp;年度開始,'05_受講明細'!$B$3:$B$2000,"&lt;="&amp;年度終了)&gt;=H$2,"○","●"))</f>
        <v/>
      </c>
      <c r="I8" s="20">
        <f>IF($B8="","",IF(COUNTIFS('05_受講明細'!$C$3:$C$2000,$B8,'05_受講明細'!$D$3:$D$2000,I$3,'05_受講明細'!$B$3:$B$2000,"&gt;="&amp;年度開始,'05_受講明細'!$B$3:$B$2000,"&lt;="&amp;年度終了)&gt;=I$2,"○","●"))</f>
        <v/>
      </c>
      <c r="J8" s="20">
        <f>IF($B8="","",IF(COUNTIFS('05_受講明細'!$C$3:$C$2000,$B8,'05_受講明細'!$D$3:$D$2000,J$3,'05_受講明細'!$B$3:$B$2000,"&gt;="&amp;年度開始,'05_受講明細'!$B$3:$B$2000,"&lt;="&amp;年度終了)&gt;=J$2,"○","●"))</f>
        <v/>
      </c>
      <c r="K8" s="20">
        <f>IF($B8="","",IF(COUNTIFS('05_受講明細'!$C$3:$C$2000,$B8,'05_受講明細'!$D$3:$D$2000,K$3,'05_受講明細'!$B$3:$B$2000,"&gt;="&amp;年度開始,'05_受講明細'!$B$3:$B$2000,"&lt;="&amp;年度終了)&gt;=K$2,"○","●"))</f>
        <v/>
      </c>
      <c r="L8" s="20">
        <f>IF($B8="","",IF(COUNTIFS('05_受講明細'!$C$3:$C$2000,$B8,'05_受講明細'!$D$3:$D$2000,L$3,'05_受講明細'!$B$3:$B$2000,"&gt;="&amp;年度開始,'05_受講明細'!$B$3:$B$2000,"&lt;="&amp;年度終了)&gt;=L$2,"○","●"))</f>
        <v/>
      </c>
      <c r="M8" s="29">
        <f>IF($B8="","",ROUND(COUNTIF($E8:$L8,"○")/COUNTA($E$4:$L$4),3))</f>
        <v/>
      </c>
    </row>
    <row r="9" ht="16" customHeight="1">
      <c r="A9" s="20" t="n">
        <v>5</v>
      </c>
      <c r="B9" s="20">
        <f>IF('02_職員マスタ'!$J7="在籍",'02_職員マスタ'!$B7,"")</f>
        <v/>
      </c>
      <c r="C9" s="20">
        <f>IF($B9="","",'02_職員マスタ'!$C7)</f>
        <v/>
      </c>
      <c r="D9" s="20">
        <f>IF($B9="","",'02_職員マスタ'!$D7)</f>
        <v/>
      </c>
      <c r="E9" s="20">
        <f>IF($B9="","",IF(COUNTIFS('05_受講明細'!$C$3:$C$2000,$B9,'05_受講明細'!$D$3:$D$2000,E$3,'05_受講明細'!$B$3:$B$2000,"&gt;="&amp;年度開始,'05_受講明細'!$B$3:$B$2000,"&lt;="&amp;年度終了)&gt;=E$2,"○","●"))</f>
        <v/>
      </c>
      <c r="F9" s="20">
        <f>IF($B9="","",IF(COUNTIFS('05_受講明細'!$C$3:$C$2000,$B9,'05_受講明細'!$D$3:$D$2000,F$3,'05_受講明細'!$B$3:$B$2000,"&gt;="&amp;年度開始,'05_受講明細'!$B$3:$B$2000,"&lt;="&amp;年度終了)&gt;=F$2,"○","●"))</f>
        <v/>
      </c>
      <c r="G9" s="20">
        <f>IF($B9="","",IF(COUNTIFS('05_受講明細'!$C$3:$C$2000,$B9,'05_受講明細'!$D$3:$D$2000,G$3,'05_受講明細'!$B$3:$B$2000,"&gt;="&amp;年度開始,'05_受講明細'!$B$3:$B$2000,"&lt;="&amp;年度終了)&gt;=G$2,"○","●"))</f>
        <v/>
      </c>
      <c r="H9" s="20">
        <f>IF($B9="","",IF(COUNTIFS('05_受講明細'!$C$3:$C$2000,$B9,'05_受講明細'!$D$3:$D$2000,H$3,'05_受講明細'!$B$3:$B$2000,"&gt;="&amp;年度開始,'05_受講明細'!$B$3:$B$2000,"&lt;="&amp;年度終了)&gt;=H$2,"○","●"))</f>
        <v/>
      </c>
      <c r="I9" s="20">
        <f>IF($B9="","",IF(COUNTIFS('05_受講明細'!$C$3:$C$2000,$B9,'05_受講明細'!$D$3:$D$2000,I$3,'05_受講明細'!$B$3:$B$2000,"&gt;="&amp;年度開始,'05_受講明細'!$B$3:$B$2000,"&lt;="&amp;年度終了)&gt;=I$2,"○","●"))</f>
        <v/>
      </c>
      <c r="J9" s="20">
        <f>IF($B9="","",IF(COUNTIFS('05_受講明細'!$C$3:$C$2000,$B9,'05_受講明細'!$D$3:$D$2000,J$3,'05_受講明細'!$B$3:$B$2000,"&gt;="&amp;年度開始,'05_受講明細'!$B$3:$B$2000,"&lt;="&amp;年度終了)&gt;=J$2,"○","●"))</f>
        <v/>
      </c>
      <c r="K9" s="20">
        <f>IF($B9="","",IF(COUNTIFS('05_受講明細'!$C$3:$C$2000,$B9,'05_受講明細'!$D$3:$D$2000,K$3,'05_受講明細'!$B$3:$B$2000,"&gt;="&amp;年度開始,'05_受講明細'!$B$3:$B$2000,"&lt;="&amp;年度終了)&gt;=K$2,"○","●"))</f>
        <v/>
      </c>
      <c r="L9" s="20">
        <f>IF($B9="","",IF(COUNTIFS('05_受講明細'!$C$3:$C$2000,$B9,'05_受講明細'!$D$3:$D$2000,L$3,'05_受講明細'!$B$3:$B$2000,"&gt;="&amp;年度開始,'05_受講明細'!$B$3:$B$2000,"&lt;="&amp;年度終了)&gt;=L$2,"○","●"))</f>
        <v/>
      </c>
      <c r="M9" s="29">
        <f>IF($B9="","",ROUND(COUNTIF($E9:$L9,"○")/COUNTA($E$4:$L$4),3))</f>
        <v/>
      </c>
    </row>
    <row r="10" ht="16" customHeight="1">
      <c r="A10" s="20" t="n">
        <v>6</v>
      </c>
      <c r="B10" s="20">
        <f>IF('02_職員マスタ'!$J8="在籍",'02_職員マスタ'!$B8,"")</f>
        <v/>
      </c>
      <c r="C10" s="20">
        <f>IF($B10="","",'02_職員マスタ'!$C8)</f>
        <v/>
      </c>
      <c r="D10" s="20">
        <f>IF($B10="","",'02_職員マスタ'!$D8)</f>
        <v/>
      </c>
      <c r="E10" s="20">
        <f>IF($B10="","",IF(COUNTIFS('05_受講明細'!$C$3:$C$2000,$B10,'05_受講明細'!$D$3:$D$2000,E$3,'05_受講明細'!$B$3:$B$2000,"&gt;="&amp;年度開始,'05_受講明細'!$B$3:$B$2000,"&lt;="&amp;年度終了)&gt;=E$2,"○","●"))</f>
        <v/>
      </c>
      <c r="F10" s="20">
        <f>IF($B10="","",IF(COUNTIFS('05_受講明細'!$C$3:$C$2000,$B10,'05_受講明細'!$D$3:$D$2000,F$3,'05_受講明細'!$B$3:$B$2000,"&gt;="&amp;年度開始,'05_受講明細'!$B$3:$B$2000,"&lt;="&amp;年度終了)&gt;=F$2,"○","●"))</f>
        <v/>
      </c>
      <c r="G10" s="20">
        <f>IF($B10="","",IF(COUNTIFS('05_受講明細'!$C$3:$C$2000,$B10,'05_受講明細'!$D$3:$D$2000,G$3,'05_受講明細'!$B$3:$B$2000,"&gt;="&amp;年度開始,'05_受講明細'!$B$3:$B$2000,"&lt;="&amp;年度終了)&gt;=G$2,"○","●"))</f>
        <v/>
      </c>
      <c r="H10" s="20">
        <f>IF($B10="","",IF(COUNTIFS('05_受講明細'!$C$3:$C$2000,$B10,'05_受講明細'!$D$3:$D$2000,H$3,'05_受講明細'!$B$3:$B$2000,"&gt;="&amp;年度開始,'05_受講明細'!$B$3:$B$2000,"&lt;="&amp;年度終了)&gt;=H$2,"○","●"))</f>
        <v/>
      </c>
      <c r="I10" s="20">
        <f>IF($B10="","",IF(COUNTIFS('05_受講明細'!$C$3:$C$2000,$B10,'05_受講明細'!$D$3:$D$2000,I$3,'05_受講明細'!$B$3:$B$2000,"&gt;="&amp;年度開始,'05_受講明細'!$B$3:$B$2000,"&lt;="&amp;年度終了)&gt;=I$2,"○","●"))</f>
        <v/>
      </c>
      <c r="J10" s="20">
        <f>IF($B10="","",IF(COUNTIFS('05_受講明細'!$C$3:$C$2000,$B10,'05_受講明細'!$D$3:$D$2000,J$3,'05_受講明細'!$B$3:$B$2000,"&gt;="&amp;年度開始,'05_受講明細'!$B$3:$B$2000,"&lt;="&amp;年度終了)&gt;=J$2,"○","●"))</f>
        <v/>
      </c>
      <c r="K10" s="20">
        <f>IF($B10="","",IF(COUNTIFS('05_受講明細'!$C$3:$C$2000,$B10,'05_受講明細'!$D$3:$D$2000,K$3,'05_受講明細'!$B$3:$B$2000,"&gt;="&amp;年度開始,'05_受講明細'!$B$3:$B$2000,"&lt;="&amp;年度終了)&gt;=K$2,"○","●"))</f>
        <v/>
      </c>
      <c r="L10" s="20">
        <f>IF($B10="","",IF(COUNTIFS('05_受講明細'!$C$3:$C$2000,$B10,'05_受講明細'!$D$3:$D$2000,L$3,'05_受講明細'!$B$3:$B$2000,"&gt;="&amp;年度開始,'05_受講明細'!$B$3:$B$2000,"&lt;="&amp;年度終了)&gt;=L$2,"○","●"))</f>
        <v/>
      </c>
      <c r="M10" s="29">
        <f>IF($B10="","",ROUND(COUNTIF($E10:$L10,"○")/COUNTA($E$4:$L$4),3))</f>
        <v/>
      </c>
    </row>
    <row r="11" ht="16" customHeight="1">
      <c r="A11" s="20" t="n">
        <v>7</v>
      </c>
      <c r="B11" s="20">
        <f>IF('02_職員マスタ'!$J9="在籍",'02_職員マスタ'!$B9,"")</f>
        <v/>
      </c>
      <c r="C11" s="20">
        <f>IF($B11="","",'02_職員マスタ'!$C9)</f>
        <v/>
      </c>
      <c r="D11" s="20">
        <f>IF($B11="","",'02_職員マスタ'!$D9)</f>
        <v/>
      </c>
      <c r="E11" s="20">
        <f>IF($B11="","",IF(COUNTIFS('05_受講明細'!$C$3:$C$2000,$B11,'05_受講明細'!$D$3:$D$2000,E$3,'05_受講明細'!$B$3:$B$2000,"&gt;="&amp;年度開始,'05_受講明細'!$B$3:$B$2000,"&lt;="&amp;年度終了)&gt;=E$2,"○","●"))</f>
        <v/>
      </c>
      <c r="F11" s="20">
        <f>IF($B11="","",IF(COUNTIFS('05_受講明細'!$C$3:$C$2000,$B11,'05_受講明細'!$D$3:$D$2000,F$3,'05_受講明細'!$B$3:$B$2000,"&gt;="&amp;年度開始,'05_受講明細'!$B$3:$B$2000,"&lt;="&amp;年度終了)&gt;=F$2,"○","●"))</f>
        <v/>
      </c>
      <c r="G11" s="20">
        <f>IF($B11="","",IF(COUNTIFS('05_受講明細'!$C$3:$C$2000,$B11,'05_受講明細'!$D$3:$D$2000,G$3,'05_受講明細'!$B$3:$B$2000,"&gt;="&amp;年度開始,'05_受講明細'!$B$3:$B$2000,"&lt;="&amp;年度終了)&gt;=G$2,"○","●"))</f>
        <v/>
      </c>
      <c r="H11" s="20">
        <f>IF($B11="","",IF(COUNTIFS('05_受講明細'!$C$3:$C$2000,$B11,'05_受講明細'!$D$3:$D$2000,H$3,'05_受講明細'!$B$3:$B$2000,"&gt;="&amp;年度開始,'05_受講明細'!$B$3:$B$2000,"&lt;="&amp;年度終了)&gt;=H$2,"○","●"))</f>
        <v/>
      </c>
      <c r="I11" s="20">
        <f>IF($B11="","",IF(COUNTIFS('05_受講明細'!$C$3:$C$2000,$B11,'05_受講明細'!$D$3:$D$2000,I$3,'05_受講明細'!$B$3:$B$2000,"&gt;="&amp;年度開始,'05_受講明細'!$B$3:$B$2000,"&lt;="&amp;年度終了)&gt;=I$2,"○","●"))</f>
        <v/>
      </c>
      <c r="J11" s="20">
        <f>IF($B11="","",IF(COUNTIFS('05_受講明細'!$C$3:$C$2000,$B11,'05_受講明細'!$D$3:$D$2000,J$3,'05_受講明細'!$B$3:$B$2000,"&gt;="&amp;年度開始,'05_受講明細'!$B$3:$B$2000,"&lt;="&amp;年度終了)&gt;=J$2,"○","●"))</f>
        <v/>
      </c>
      <c r="K11" s="20">
        <f>IF($B11="","",IF(COUNTIFS('05_受講明細'!$C$3:$C$2000,$B11,'05_受講明細'!$D$3:$D$2000,K$3,'05_受講明細'!$B$3:$B$2000,"&gt;="&amp;年度開始,'05_受講明細'!$B$3:$B$2000,"&lt;="&amp;年度終了)&gt;=K$2,"○","●"))</f>
        <v/>
      </c>
      <c r="L11" s="20">
        <f>IF($B11="","",IF(COUNTIFS('05_受講明細'!$C$3:$C$2000,$B11,'05_受講明細'!$D$3:$D$2000,L$3,'05_受講明細'!$B$3:$B$2000,"&gt;="&amp;年度開始,'05_受講明細'!$B$3:$B$2000,"&lt;="&amp;年度終了)&gt;=L$2,"○","●"))</f>
        <v/>
      </c>
      <c r="M11" s="29">
        <f>IF($B11="","",ROUND(COUNTIF($E11:$L11,"○")/COUNTA($E$4:$L$4),3))</f>
        <v/>
      </c>
    </row>
    <row r="12" ht="16" customHeight="1">
      <c r="A12" s="20" t="n">
        <v>8</v>
      </c>
      <c r="B12" s="20">
        <f>IF('02_職員マスタ'!$J10="在籍",'02_職員マスタ'!$B10,"")</f>
        <v/>
      </c>
      <c r="C12" s="20">
        <f>IF($B12="","",'02_職員マスタ'!$C10)</f>
        <v/>
      </c>
      <c r="D12" s="20">
        <f>IF($B12="","",'02_職員マスタ'!$D10)</f>
        <v/>
      </c>
      <c r="E12" s="20">
        <f>IF($B12="","",IF(COUNTIFS('05_受講明細'!$C$3:$C$2000,$B12,'05_受講明細'!$D$3:$D$2000,E$3,'05_受講明細'!$B$3:$B$2000,"&gt;="&amp;年度開始,'05_受講明細'!$B$3:$B$2000,"&lt;="&amp;年度終了)&gt;=E$2,"○","●"))</f>
        <v/>
      </c>
      <c r="F12" s="20">
        <f>IF($B12="","",IF(COUNTIFS('05_受講明細'!$C$3:$C$2000,$B12,'05_受講明細'!$D$3:$D$2000,F$3,'05_受講明細'!$B$3:$B$2000,"&gt;="&amp;年度開始,'05_受講明細'!$B$3:$B$2000,"&lt;="&amp;年度終了)&gt;=F$2,"○","●"))</f>
        <v/>
      </c>
      <c r="G12" s="20">
        <f>IF($B12="","",IF(COUNTIFS('05_受講明細'!$C$3:$C$2000,$B12,'05_受講明細'!$D$3:$D$2000,G$3,'05_受講明細'!$B$3:$B$2000,"&gt;="&amp;年度開始,'05_受講明細'!$B$3:$B$2000,"&lt;="&amp;年度終了)&gt;=G$2,"○","●"))</f>
        <v/>
      </c>
      <c r="H12" s="20">
        <f>IF($B12="","",IF(COUNTIFS('05_受講明細'!$C$3:$C$2000,$B12,'05_受講明細'!$D$3:$D$2000,H$3,'05_受講明細'!$B$3:$B$2000,"&gt;="&amp;年度開始,'05_受講明細'!$B$3:$B$2000,"&lt;="&amp;年度終了)&gt;=H$2,"○","●"))</f>
        <v/>
      </c>
      <c r="I12" s="20">
        <f>IF($B12="","",IF(COUNTIFS('05_受講明細'!$C$3:$C$2000,$B12,'05_受講明細'!$D$3:$D$2000,I$3,'05_受講明細'!$B$3:$B$2000,"&gt;="&amp;年度開始,'05_受講明細'!$B$3:$B$2000,"&lt;="&amp;年度終了)&gt;=I$2,"○","●"))</f>
        <v/>
      </c>
      <c r="J12" s="20">
        <f>IF($B12="","",IF(COUNTIFS('05_受講明細'!$C$3:$C$2000,$B12,'05_受講明細'!$D$3:$D$2000,J$3,'05_受講明細'!$B$3:$B$2000,"&gt;="&amp;年度開始,'05_受講明細'!$B$3:$B$2000,"&lt;="&amp;年度終了)&gt;=J$2,"○","●"))</f>
        <v/>
      </c>
      <c r="K12" s="20">
        <f>IF($B12="","",IF(COUNTIFS('05_受講明細'!$C$3:$C$2000,$B12,'05_受講明細'!$D$3:$D$2000,K$3,'05_受講明細'!$B$3:$B$2000,"&gt;="&amp;年度開始,'05_受講明細'!$B$3:$B$2000,"&lt;="&amp;年度終了)&gt;=K$2,"○","●"))</f>
        <v/>
      </c>
      <c r="L12" s="20">
        <f>IF($B12="","",IF(COUNTIFS('05_受講明細'!$C$3:$C$2000,$B12,'05_受講明細'!$D$3:$D$2000,L$3,'05_受講明細'!$B$3:$B$2000,"&gt;="&amp;年度開始,'05_受講明細'!$B$3:$B$2000,"&lt;="&amp;年度終了)&gt;=L$2,"○","●"))</f>
        <v/>
      </c>
      <c r="M12" s="29">
        <f>IF($B12="","",ROUND(COUNTIF($E12:$L12,"○")/COUNTA($E$4:$L$4),3))</f>
        <v/>
      </c>
    </row>
    <row r="13" ht="16" customHeight="1">
      <c r="A13" s="20" t="n">
        <v>9</v>
      </c>
      <c r="B13" s="20">
        <f>IF('02_職員マスタ'!$J11="在籍",'02_職員マスタ'!$B11,"")</f>
        <v/>
      </c>
      <c r="C13" s="20">
        <f>IF($B13="","",'02_職員マスタ'!$C11)</f>
        <v/>
      </c>
      <c r="D13" s="20">
        <f>IF($B13="","",'02_職員マスタ'!$D11)</f>
        <v/>
      </c>
      <c r="E13" s="20">
        <f>IF($B13="","",IF(COUNTIFS('05_受講明細'!$C$3:$C$2000,$B13,'05_受講明細'!$D$3:$D$2000,E$3,'05_受講明細'!$B$3:$B$2000,"&gt;="&amp;年度開始,'05_受講明細'!$B$3:$B$2000,"&lt;="&amp;年度終了)&gt;=E$2,"○","●"))</f>
        <v/>
      </c>
      <c r="F13" s="20">
        <f>IF($B13="","",IF(COUNTIFS('05_受講明細'!$C$3:$C$2000,$B13,'05_受講明細'!$D$3:$D$2000,F$3,'05_受講明細'!$B$3:$B$2000,"&gt;="&amp;年度開始,'05_受講明細'!$B$3:$B$2000,"&lt;="&amp;年度終了)&gt;=F$2,"○","●"))</f>
        <v/>
      </c>
      <c r="G13" s="20">
        <f>IF($B13="","",IF(COUNTIFS('05_受講明細'!$C$3:$C$2000,$B13,'05_受講明細'!$D$3:$D$2000,G$3,'05_受講明細'!$B$3:$B$2000,"&gt;="&amp;年度開始,'05_受講明細'!$B$3:$B$2000,"&lt;="&amp;年度終了)&gt;=G$2,"○","●"))</f>
        <v/>
      </c>
      <c r="H13" s="20">
        <f>IF($B13="","",IF(COUNTIFS('05_受講明細'!$C$3:$C$2000,$B13,'05_受講明細'!$D$3:$D$2000,H$3,'05_受講明細'!$B$3:$B$2000,"&gt;="&amp;年度開始,'05_受講明細'!$B$3:$B$2000,"&lt;="&amp;年度終了)&gt;=H$2,"○","●"))</f>
        <v/>
      </c>
      <c r="I13" s="20">
        <f>IF($B13="","",IF(COUNTIFS('05_受講明細'!$C$3:$C$2000,$B13,'05_受講明細'!$D$3:$D$2000,I$3,'05_受講明細'!$B$3:$B$2000,"&gt;="&amp;年度開始,'05_受講明細'!$B$3:$B$2000,"&lt;="&amp;年度終了)&gt;=I$2,"○","●"))</f>
        <v/>
      </c>
      <c r="J13" s="20">
        <f>IF($B13="","",IF(COUNTIFS('05_受講明細'!$C$3:$C$2000,$B13,'05_受講明細'!$D$3:$D$2000,J$3,'05_受講明細'!$B$3:$B$2000,"&gt;="&amp;年度開始,'05_受講明細'!$B$3:$B$2000,"&lt;="&amp;年度終了)&gt;=J$2,"○","●"))</f>
        <v/>
      </c>
      <c r="K13" s="20">
        <f>IF($B13="","",IF(COUNTIFS('05_受講明細'!$C$3:$C$2000,$B13,'05_受講明細'!$D$3:$D$2000,K$3,'05_受講明細'!$B$3:$B$2000,"&gt;="&amp;年度開始,'05_受講明細'!$B$3:$B$2000,"&lt;="&amp;年度終了)&gt;=K$2,"○","●"))</f>
        <v/>
      </c>
      <c r="L13" s="20">
        <f>IF($B13="","",IF(COUNTIFS('05_受講明細'!$C$3:$C$2000,$B13,'05_受講明細'!$D$3:$D$2000,L$3,'05_受講明細'!$B$3:$B$2000,"&gt;="&amp;年度開始,'05_受講明細'!$B$3:$B$2000,"&lt;="&amp;年度終了)&gt;=L$2,"○","●"))</f>
        <v/>
      </c>
      <c r="M13" s="29">
        <f>IF($B13="","",ROUND(COUNTIF($E13:$L13,"○")/COUNTA($E$4:$L$4),3))</f>
        <v/>
      </c>
    </row>
    <row r="14" ht="16" customHeight="1">
      <c r="A14" s="20" t="n">
        <v>10</v>
      </c>
      <c r="B14" s="20">
        <f>IF('02_職員マスタ'!$J12="在籍",'02_職員マスタ'!$B12,"")</f>
        <v/>
      </c>
      <c r="C14" s="20">
        <f>IF($B14="","",'02_職員マスタ'!$C12)</f>
        <v/>
      </c>
      <c r="D14" s="20">
        <f>IF($B14="","",'02_職員マスタ'!$D12)</f>
        <v/>
      </c>
      <c r="E14" s="20">
        <f>IF($B14="","",IF(COUNTIFS('05_受講明細'!$C$3:$C$2000,$B14,'05_受講明細'!$D$3:$D$2000,E$3,'05_受講明細'!$B$3:$B$2000,"&gt;="&amp;年度開始,'05_受講明細'!$B$3:$B$2000,"&lt;="&amp;年度終了)&gt;=E$2,"○","●"))</f>
        <v/>
      </c>
      <c r="F14" s="20">
        <f>IF($B14="","",IF(COUNTIFS('05_受講明細'!$C$3:$C$2000,$B14,'05_受講明細'!$D$3:$D$2000,F$3,'05_受講明細'!$B$3:$B$2000,"&gt;="&amp;年度開始,'05_受講明細'!$B$3:$B$2000,"&lt;="&amp;年度終了)&gt;=F$2,"○","●"))</f>
        <v/>
      </c>
      <c r="G14" s="20">
        <f>IF($B14="","",IF(COUNTIFS('05_受講明細'!$C$3:$C$2000,$B14,'05_受講明細'!$D$3:$D$2000,G$3,'05_受講明細'!$B$3:$B$2000,"&gt;="&amp;年度開始,'05_受講明細'!$B$3:$B$2000,"&lt;="&amp;年度終了)&gt;=G$2,"○","●"))</f>
        <v/>
      </c>
      <c r="H14" s="20">
        <f>IF($B14="","",IF(COUNTIFS('05_受講明細'!$C$3:$C$2000,$B14,'05_受講明細'!$D$3:$D$2000,H$3,'05_受講明細'!$B$3:$B$2000,"&gt;="&amp;年度開始,'05_受講明細'!$B$3:$B$2000,"&lt;="&amp;年度終了)&gt;=H$2,"○","●"))</f>
        <v/>
      </c>
      <c r="I14" s="20">
        <f>IF($B14="","",IF(COUNTIFS('05_受講明細'!$C$3:$C$2000,$B14,'05_受講明細'!$D$3:$D$2000,I$3,'05_受講明細'!$B$3:$B$2000,"&gt;="&amp;年度開始,'05_受講明細'!$B$3:$B$2000,"&lt;="&amp;年度終了)&gt;=I$2,"○","●"))</f>
        <v/>
      </c>
      <c r="J14" s="20">
        <f>IF($B14="","",IF(COUNTIFS('05_受講明細'!$C$3:$C$2000,$B14,'05_受講明細'!$D$3:$D$2000,J$3,'05_受講明細'!$B$3:$B$2000,"&gt;="&amp;年度開始,'05_受講明細'!$B$3:$B$2000,"&lt;="&amp;年度終了)&gt;=J$2,"○","●"))</f>
        <v/>
      </c>
      <c r="K14" s="20">
        <f>IF($B14="","",IF(COUNTIFS('05_受講明細'!$C$3:$C$2000,$B14,'05_受講明細'!$D$3:$D$2000,K$3,'05_受講明細'!$B$3:$B$2000,"&gt;="&amp;年度開始,'05_受講明細'!$B$3:$B$2000,"&lt;="&amp;年度終了)&gt;=K$2,"○","●"))</f>
        <v/>
      </c>
      <c r="L14" s="20">
        <f>IF($B14="","",IF(COUNTIFS('05_受講明細'!$C$3:$C$2000,$B14,'05_受講明細'!$D$3:$D$2000,L$3,'05_受講明細'!$B$3:$B$2000,"&gt;="&amp;年度開始,'05_受講明細'!$B$3:$B$2000,"&lt;="&amp;年度終了)&gt;=L$2,"○","●"))</f>
        <v/>
      </c>
      <c r="M14" s="29">
        <f>IF($B14="","",ROUND(COUNTIF($E14:$L14,"○")/COUNTA($E$4:$L$4),3))</f>
        <v/>
      </c>
    </row>
    <row r="15" ht="16" customHeight="1">
      <c r="A15" s="20" t="n">
        <v>11</v>
      </c>
      <c r="B15" s="20">
        <f>IF('02_職員マスタ'!$J13="在籍",'02_職員マスタ'!$B13,"")</f>
        <v/>
      </c>
      <c r="C15" s="20">
        <f>IF($B15="","",'02_職員マスタ'!$C13)</f>
        <v/>
      </c>
      <c r="D15" s="20">
        <f>IF($B15="","",'02_職員マスタ'!$D13)</f>
        <v/>
      </c>
      <c r="E15" s="20">
        <f>IF($B15="","",IF(COUNTIFS('05_受講明細'!$C$3:$C$2000,$B15,'05_受講明細'!$D$3:$D$2000,E$3,'05_受講明細'!$B$3:$B$2000,"&gt;="&amp;年度開始,'05_受講明細'!$B$3:$B$2000,"&lt;="&amp;年度終了)&gt;=E$2,"○","●"))</f>
        <v/>
      </c>
      <c r="F15" s="20">
        <f>IF($B15="","",IF(COUNTIFS('05_受講明細'!$C$3:$C$2000,$B15,'05_受講明細'!$D$3:$D$2000,F$3,'05_受講明細'!$B$3:$B$2000,"&gt;="&amp;年度開始,'05_受講明細'!$B$3:$B$2000,"&lt;="&amp;年度終了)&gt;=F$2,"○","●"))</f>
        <v/>
      </c>
      <c r="G15" s="20">
        <f>IF($B15="","",IF(COUNTIFS('05_受講明細'!$C$3:$C$2000,$B15,'05_受講明細'!$D$3:$D$2000,G$3,'05_受講明細'!$B$3:$B$2000,"&gt;="&amp;年度開始,'05_受講明細'!$B$3:$B$2000,"&lt;="&amp;年度終了)&gt;=G$2,"○","●"))</f>
        <v/>
      </c>
      <c r="H15" s="20">
        <f>IF($B15="","",IF(COUNTIFS('05_受講明細'!$C$3:$C$2000,$B15,'05_受講明細'!$D$3:$D$2000,H$3,'05_受講明細'!$B$3:$B$2000,"&gt;="&amp;年度開始,'05_受講明細'!$B$3:$B$2000,"&lt;="&amp;年度終了)&gt;=H$2,"○","●"))</f>
        <v/>
      </c>
      <c r="I15" s="20">
        <f>IF($B15="","",IF(COUNTIFS('05_受講明細'!$C$3:$C$2000,$B15,'05_受講明細'!$D$3:$D$2000,I$3,'05_受講明細'!$B$3:$B$2000,"&gt;="&amp;年度開始,'05_受講明細'!$B$3:$B$2000,"&lt;="&amp;年度終了)&gt;=I$2,"○","●"))</f>
        <v/>
      </c>
      <c r="J15" s="20">
        <f>IF($B15="","",IF(COUNTIFS('05_受講明細'!$C$3:$C$2000,$B15,'05_受講明細'!$D$3:$D$2000,J$3,'05_受講明細'!$B$3:$B$2000,"&gt;="&amp;年度開始,'05_受講明細'!$B$3:$B$2000,"&lt;="&amp;年度終了)&gt;=J$2,"○","●"))</f>
        <v/>
      </c>
      <c r="K15" s="20">
        <f>IF($B15="","",IF(COUNTIFS('05_受講明細'!$C$3:$C$2000,$B15,'05_受講明細'!$D$3:$D$2000,K$3,'05_受講明細'!$B$3:$B$2000,"&gt;="&amp;年度開始,'05_受講明細'!$B$3:$B$2000,"&lt;="&amp;年度終了)&gt;=K$2,"○","●"))</f>
        <v/>
      </c>
      <c r="L15" s="20">
        <f>IF($B15="","",IF(COUNTIFS('05_受講明細'!$C$3:$C$2000,$B15,'05_受講明細'!$D$3:$D$2000,L$3,'05_受講明細'!$B$3:$B$2000,"&gt;="&amp;年度開始,'05_受講明細'!$B$3:$B$2000,"&lt;="&amp;年度終了)&gt;=L$2,"○","●"))</f>
        <v/>
      </c>
      <c r="M15" s="29">
        <f>IF($B15="","",ROUND(COUNTIF($E15:$L15,"○")/COUNTA($E$4:$L$4),3))</f>
        <v/>
      </c>
    </row>
    <row r="16" ht="16" customHeight="1">
      <c r="A16" s="20" t="n">
        <v>12</v>
      </c>
      <c r="B16" s="20">
        <f>IF('02_職員マスタ'!$J14="在籍",'02_職員マスタ'!$B14,"")</f>
        <v/>
      </c>
      <c r="C16" s="20">
        <f>IF($B16="","",'02_職員マスタ'!$C14)</f>
        <v/>
      </c>
      <c r="D16" s="20">
        <f>IF($B16="","",'02_職員マスタ'!$D14)</f>
        <v/>
      </c>
      <c r="E16" s="20">
        <f>IF($B16="","",IF(COUNTIFS('05_受講明細'!$C$3:$C$2000,$B16,'05_受講明細'!$D$3:$D$2000,E$3,'05_受講明細'!$B$3:$B$2000,"&gt;="&amp;年度開始,'05_受講明細'!$B$3:$B$2000,"&lt;="&amp;年度終了)&gt;=E$2,"○","●"))</f>
        <v/>
      </c>
      <c r="F16" s="20">
        <f>IF($B16="","",IF(COUNTIFS('05_受講明細'!$C$3:$C$2000,$B16,'05_受講明細'!$D$3:$D$2000,F$3,'05_受講明細'!$B$3:$B$2000,"&gt;="&amp;年度開始,'05_受講明細'!$B$3:$B$2000,"&lt;="&amp;年度終了)&gt;=F$2,"○","●"))</f>
        <v/>
      </c>
      <c r="G16" s="20">
        <f>IF($B16="","",IF(COUNTIFS('05_受講明細'!$C$3:$C$2000,$B16,'05_受講明細'!$D$3:$D$2000,G$3,'05_受講明細'!$B$3:$B$2000,"&gt;="&amp;年度開始,'05_受講明細'!$B$3:$B$2000,"&lt;="&amp;年度終了)&gt;=G$2,"○","●"))</f>
        <v/>
      </c>
      <c r="H16" s="20">
        <f>IF($B16="","",IF(COUNTIFS('05_受講明細'!$C$3:$C$2000,$B16,'05_受講明細'!$D$3:$D$2000,H$3,'05_受講明細'!$B$3:$B$2000,"&gt;="&amp;年度開始,'05_受講明細'!$B$3:$B$2000,"&lt;="&amp;年度終了)&gt;=H$2,"○","●"))</f>
        <v/>
      </c>
      <c r="I16" s="20">
        <f>IF($B16="","",IF(COUNTIFS('05_受講明細'!$C$3:$C$2000,$B16,'05_受講明細'!$D$3:$D$2000,I$3,'05_受講明細'!$B$3:$B$2000,"&gt;="&amp;年度開始,'05_受講明細'!$B$3:$B$2000,"&lt;="&amp;年度終了)&gt;=I$2,"○","●"))</f>
        <v/>
      </c>
      <c r="J16" s="20">
        <f>IF($B16="","",IF(COUNTIFS('05_受講明細'!$C$3:$C$2000,$B16,'05_受講明細'!$D$3:$D$2000,J$3,'05_受講明細'!$B$3:$B$2000,"&gt;="&amp;年度開始,'05_受講明細'!$B$3:$B$2000,"&lt;="&amp;年度終了)&gt;=J$2,"○","●"))</f>
        <v/>
      </c>
      <c r="K16" s="20">
        <f>IF($B16="","",IF(COUNTIFS('05_受講明細'!$C$3:$C$2000,$B16,'05_受講明細'!$D$3:$D$2000,K$3,'05_受講明細'!$B$3:$B$2000,"&gt;="&amp;年度開始,'05_受講明細'!$B$3:$B$2000,"&lt;="&amp;年度終了)&gt;=K$2,"○","●"))</f>
        <v/>
      </c>
      <c r="L16" s="20">
        <f>IF($B16="","",IF(COUNTIFS('05_受講明細'!$C$3:$C$2000,$B16,'05_受講明細'!$D$3:$D$2000,L$3,'05_受講明細'!$B$3:$B$2000,"&gt;="&amp;年度開始,'05_受講明細'!$B$3:$B$2000,"&lt;="&amp;年度終了)&gt;=L$2,"○","●"))</f>
        <v/>
      </c>
      <c r="M16" s="29">
        <f>IF($B16="","",ROUND(COUNTIF($E16:$L16,"○")/COUNTA($E$4:$L$4),3))</f>
        <v/>
      </c>
    </row>
    <row r="17" ht="16" customHeight="1">
      <c r="A17" s="20" t="n">
        <v>13</v>
      </c>
      <c r="B17" s="20">
        <f>IF('02_職員マスタ'!$J15="在籍",'02_職員マスタ'!$B15,"")</f>
        <v/>
      </c>
      <c r="C17" s="20">
        <f>IF($B17="","",'02_職員マスタ'!$C15)</f>
        <v/>
      </c>
      <c r="D17" s="20">
        <f>IF($B17="","",'02_職員マスタ'!$D15)</f>
        <v/>
      </c>
      <c r="E17" s="20">
        <f>IF($B17="","",IF(COUNTIFS('05_受講明細'!$C$3:$C$2000,$B17,'05_受講明細'!$D$3:$D$2000,E$3,'05_受講明細'!$B$3:$B$2000,"&gt;="&amp;年度開始,'05_受講明細'!$B$3:$B$2000,"&lt;="&amp;年度終了)&gt;=E$2,"○","●"))</f>
        <v/>
      </c>
      <c r="F17" s="20">
        <f>IF($B17="","",IF(COUNTIFS('05_受講明細'!$C$3:$C$2000,$B17,'05_受講明細'!$D$3:$D$2000,F$3,'05_受講明細'!$B$3:$B$2000,"&gt;="&amp;年度開始,'05_受講明細'!$B$3:$B$2000,"&lt;="&amp;年度終了)&gt;=F$2,"○","●"))</f>
        <v/>
      </c>
      <c r="G17" s="20">
        <f>IF($B17="","",IF(COUNTIFS('05_受講明細'!$C$3:$C$2000,$B17,'05_受講明細'!$D$3:$D$2000,G$3,'05_受講明細'!$B$3:$B$2000,"&gt;="&amp;年度開始,'05_受講明細'!$B$3:$B$2000,"&lt;="&amp;年度終了)&gt;=G$2,"○","●"))</f>
        <v/>
      </c>
      <c r="H17" s="20">
        <f>IF($B17="","",IF(COUNTIFS('05_受講明細'!$C$3:$C$2000,$B17,'05_受講明細'!$D$3:$D$2000,H$3,'05_受講明細'!$B$3:$B$2000,"&gt;="&amp;年度開始,'05_受講明細'!$B$3:$B$2000,"&lt;="&amp;年度終了)&gt;=H$2,"○","●"))</f>
        <v/>
      </c>
      <c r="I17" s="20">
        <f>IF($B17="","",IF(COUNTIFS('05_受講明細'!$C$3:$C$2000,$B17,'05_受講明細'!$D$3:$D$2000,I$3,'05_受講明細'!$B$3:$B$2000,"&gt;="&amp;年度開始,'05_受講明細'!$B$3:$B$2000,"&lt;="&amp;年度終了)&gt;=I$2,"○","●"))</f>
        <v/>
      </c>
      <c r="J17" s="20">
        <f>IF($B17="","",IF(COUNTIFS('05_受講明細'!$C$3:$C$2000,$B17,'05_受講明細'!$D$3:$D$2000,J$3,'05_受講明細'!$B$3:$B$2000,"&gt;="&amp;年度開始,'05_受講明細'!$B$3:$B$2000,"&lt;="&amp;年度終了)&gt;=J$2,"○","●"))</f>
        <v/>
      </c>
      <c r="K17" s="20">
        <f>IF($B17="","",IF(COUNTIFS('05_受講明細'!$C$3:$C$2000,$B17,'05_受講明細'!$D$3:$D$2000,K$3,'05_受講明細'!$B$3:$B$2000,"&gt;="&amp;年度開始,'05_受講明細'!$B$3:$B$2000,"&lt;="&amp;年度終了)&gt;=K$2,"○","●"))</f>
        <v/>
      </c>
      <c r="L17" s="20">
        <f>IF($B17="","",IF(COUNTIFS('05_受講明細'!$C$3:$C$2000,$B17,'05_受講明細'!$D$3:$D$2000,L$3,'05_受講明細'!$B$3:$B$2000,"&gt;="&amp;年度開始,'05_受講明細'!$B$3:$B$2000,"&lt;="&amp;年度終了)&gt;=L$2,"○","●"))</f>
        <v/>
      </c>
      <c r="M17" s="29">
        <f>IF($B17="","",ROUND(COUNTIF($E17:$L17,"○")/COUNTA($E$4:$L$4),3))</f>
        <v/>
      </c>
    </row>
    <row r="18" ht="16" customHeight="1">
      <c r="A18" s="20" t="n">
        <v>14</v>
      </c>
      <c r="B18" s="20">
        <f>IF('02_職員マスタ'!$J16="在籍",'02_職員マスタ'!$B16,"")</f>
        <v/>
      </c>
      <c r="C18" s="20">
        <f>IF($B18="","",'02_職員マスタ'!$C16)</f>
        <v/>
      </c>
      <c r="D18" s="20">
        <f>IF($B18="","",'02_職員マスタ'!$D16)</f>
        <v/>
      </c>
      <c r="E18" s="20">
        <f>IF($B18="","",IF(COUNTIFS('05_受講明細'!$C$3:$C$2000,$B18,'05_受講明細'!$D$3:$D$2000,E$3,'05_受講明細'!$B$3:$B$2000,"&gt;="&amp;年度開始,'05_受講明細'!$B$3:$B$2000,"&lt;="&amp;年度終了)&gt;=E$2,"○","●"))</f>
        <v/>
      </c>
      <c r="F18" s="20">
        <f>IF($B18="","",IF(COUNTIFS('05_受講明細'!$C$3:$C$2000,$B18,'05_受講明細'!$D$3:$D$2000,F$3,'05_受講明細'!$B$3:$B$2000,"&gt;="&amp;年度開始,'05_受講明細'!$B$3:$B$2000,"&lt;="&amp;年度終了)&gt;=F$2,"○","●"))</f>
        <v/>
      </c>
      <c r="G18" s="20">
        <f>IF($B18="","",IF(COUNTIFS('05_受講明細'!$C$3:$C$2000,$B18,'05_受講明細'!$D$3:$D$2000,G$3,'05_受講明細'!$B$3:$B$2000,"&gt;="&amp;年度開始,'05_受講明細'!$B$3:$B$2000,"&lt;="&amp;年度終了)&gt;=G$2,"○","●"))</f>
        <v/>
      </c>
      <c r="H18" s="20">
        <f>IF($B18="","",IF(COUNTIFS('05_受講明細'!$C$3:$C$2000,$B18,'05_受講明細'!$D$3:$D$2000,H$3,'05_受講明細'!$B$3:$B$2000,"&gt;="&amp;年度開始,'05_受講明細'!$B$3:$B$2000,"&lt;="&amp;年度終了)&gt;=H$2,"○","●"))</f>
        <v/>
      </c>
      <c r="I18" s="20">
        <f>IF($B18="","",IF(COUNTIFS('05_受講明細'!$C$3:$C$2000,$B18,'05_受講明細'!$D$3:$D$2000,I$3,'05_受講明細'!$B$3:$B$2000,"&gt;="&amp;年度開始,'05_受講明細'!$B$3:$B$2000,"&lt;="&amp;年度終了)&gt;=I$2,"○","●"))</f>
        <v/>
      </c>
      <c r="J18" s="20">
        <f>IF($B18="","",IF(COUNTIFS('05_受講明細'!$C$3:$C$2000,$B18,'05_受講明細'!$D$3:$D$2000,J$3,'05_受講明細'!$B$3:$B$2000,"&gt;="&amp;年度開始,'05_受講明細'!$B$3:$B$2000,"&lt;="&amp;年度終了)&gt;=J$2,"○","●"))</f>
        <v/>
      </c>
      <c r="K18" s="20">
        <f>IF($B18="","",IF(COUNTIFS('05_受講明細'!$C$3:$C$2000,$B18,'05_受講明細'!$D$3:$D$2000,K$3,'05_受講明細'!$B$3:$B$2000,"&gt;="&amp;年度開始,'05_受講明細'!$B$3:$B$2000,"&lt;="&amp;年度終了)&gt;=K$2,"○","●"))</f>
        <v/>
      </c>
      <c r="L18" s="20">
        <f>IF($B18="","",IF(COUNTIFS('05_受講明細'!$C$3:$C$2000,$B18,'05_受講明細'!$D$3:$D$2000,L$3,'05_受講明細'!$B$3:$B$2000,"&gt;="&amp;年度開始,'05_受講明細'!$B$3:$B$2000,"&lt;="&amp;年度終了)&gt;=L$2,"○","●"))</f>
        <v/>
      </c>
      <c r="M18" s="29">
        <f>IF($B18="","",ROUND(COUNTIF($E18:$L18,"○")/COUNTA($E$4:$L$4),3))</f>
        <v/>
      </c>
    </row>
    <row r="19" ht="16" customHeight="1">
      <c r="A19" s="20" t="n">
        <v>15</v>
      </c>
      <c r="B19" s="20">
        <f>IF('02_職員マスタ'!$J17="在籍",'02_職員マスタ'!$B17,"")</f>
        <v/>
      </c>
      <c r="C19" s="20">
        <f>IF($B19="","",'02_職員マスタ'!$C17)</f>
        <v/>
      </c>
      <c r="D19" s="20">
        <f>IF($B19="","",'02_職員マスタ'!$D17)</f>
        <v/>
      </c>
      <c r="E19" s="20">
        <f>IF($B19="","",IF(COUNTIFS('05_受講明細'!$C$3:$C$2000,$B19,'05_受講明細'!$D$3:$D$2000,E$3,'05_受講明細'!$B$3:$B$2000,"&gt;="&amp;年度開始,'05_受講明細'!$B$3:$B$2000,"&lt;="&amp;年度終了)&gt;=E$2,"○","●"))</f>
        <v/>
      </c>
      <c r="F19" s="20">
        <f>IF($B19="","",IF(COUNTIFS('05_受講明細'!$C$3:$C$2000,$B19,'05_受講明細'!$D$3:$D$2000,F$3,'05_受講明細'!$B$3:$B$2000,"&gt;="&amp;年度開始,'05_受講明細'!$B$3:$B$2000,"&lt;="&amp;年度終了)&gt;=F$2,"○","●"))</f>
        <v/>
      </c>
      <c r="G19" s="20">
        <f>IF($B19="","",IF(COUNTIFS('05_受講明細'!$C$3:$C$2000,$B19,'05_受講明細'!$D$3:$D$2000,G$3,'05_受講明細'!$B$3:$B$2000,"&gt;="&amp;年度開始,'05_受講明細'!$B$3:$B$2000,"&lt;="&amp;年度終了)&gt;=G$2,"○","●"))</f>
        <v/>
      </c>
      <c r="H19" s="20">
        <f>IF($B19="","",IF(COUNTIFS('05_受講明細'!$C$3:$C$2000,$B19,'05_受講明細'!$D$3:$D$2000,H$3,'05_受講明細'!$B$3:$B$2000,"&gt;="&amp;年度開始,'05_受講明細'!$B$3:$B$2000,"&lt;="&amp;年度終了)&gt;=H$2,"○","●"))</f>
        <v/>
      </c>
      <c r="I19" s="20">
        <f>IF($B19="","",IF(COUNTIFS('05_受講明細'!$C$3:$C$2000,$B19,'05_受講明細'!$D$3:$D$2000,I$3,'05_受講明細'!$B$3:$B$2000,"&gt;="&amp;年度開始,'05_受講明細'!$B$3:$B$2000,"&lt;="&amp;年度終了)&gt;=I$2,"○","●"))</f>
        <v/>
      </c>
      <c r="J19" s="20">
        <f>IF($B19="","",IF(COUNTIFS('05_受講明細'!$C$3:$C$2000,$B19,'05_受講明細'!$D$3:$D$2000,J$3,'05_受講明細'!$B$3:$B$2000,"&gt;="&amp;年度開始,'05_受講明細'!$B$3:$B$2000,"&lt;="&amp;年度終了)&gt;=J$2,"○","●"))</f>
        <v/>
      </c>
      <c r="K19" s="20">
        <f>IF($B19="","",IF(COUNTIFS('05_受講明細'!$C$3:$C$2000,$B19,'05_受講明細'!$D$3:$D$2000,K$3,'05_受講明細'!$B$3:$B$2000,"&gt;="&amp;年度開始,'05_受講明細'!$B$3:$B$2000,"&lt;="&amp;年度終了)&gt;=K$2,"○","●"))</f>
        <v/>
      </c>
      <c r="L19" s="20">
        <f>IF($B19="","",IF(COUNTIFS('05_受講明細'!$C$3:$C$2000,$B19,'05_受講明細'!$D$3:$D$2000,L$3,'05_受講明細'!$B$3:$B$2000,"&gt;="&amp;年度開始,'05_受講明細'!$B$3:$B$2000,"&lt;="&amp;年度終了)&gt;=L$2,"○","●"))</f>
        <v/>
      </c>
      <c r="M19" s="29">
        <f>IF($B19="","",ROUND(COUNTIF($E19:$L19,"○")/COUNTA($E$4:$L$4),3))</f>
        <v/>
      </c>
    </row>
    <row r="20" ht="16" customHeight="1">
      <c r="A20" s="20" t="n">
        <v>16</v>
      </c>
      <c r="B20" s="20">
        <f>IF('02_職員マスタ'!$J18="在籍",'02_職員マスタ'!$B18,"")</f>
        <v/>
      </c>
      <c r="C20" s="20">
        <f>IF($B20="","",'02_職員マスタ'!$C18)</f>
        <v/>
      </c>
      <c r="D20" s="20">
        <f>IF($B20="","",'02_職員マスタ'!$D18)</f>
        <v/>
      </c>
      <c r="E20" s="20">
        <f>IF($B20="","",IF(COUNTIFS('05_受講明細'!$C$3:$C$2000,$B20,'05_受講明細'!$D$3:$D$2000,E$3,'05_受講明細'!$B$3:$B$2000,"&gt;="&amp;年度開始,'05_受講明細'!$B$3:$B$2000,"&lt;="&amp;年度終了)&gt;=E$2,"○","●"))</f>
        <v/>
      </c>
      <c r="F20" s="20">
        <f>IF($B20="","",IF(COUNTIFS('05_受講明細'!$C$3:$C$2000,$B20,'05_受講明細'!$D$3:$D$2000,F$3,'05_受講明細'!$B$3:$B$2000,"&gt;="&amp;年度開始,'05_受講明細'!$B$3:$B$2000,"&lt;="&amp;年度終了)&gt;=F$2,"○","●"))</f>
        <v/>
      </c>
      <c r="G20" s="20">
        <f>IF($B20="","",IF(COUNTIFS('05_受講明細'!$C$3:$C$2000,$B20,'05_受講明細'!$D$3:$D$2000,G$3,'05_受講明細'!$B$3:$B$2000,"&gt;="&amp;年度開始,'05_受講明細'!$B$3:$B$2000,"&lt;="&amp;年度終了)&gt;=G$2,"○","●"))</f>
        <v/>
      </c>
      <c r="H20" s="20">
        <f>IF($B20="","",IF(COUNTIFS('05_受講明細'!$C$3:$C$2000,$B20,'05_受講明細'!$D$3:$D$2000,H$3,'05_受講明細'!$B$3:$B$2000,"&gt;="&amp;年度開始,'05_受講明細'!$B$3:$B$2000,"&lt;="&amp;年度終了)&gt;=H$2,"○","●"))</f>
        <v/>
      </c>
      <c r="I20" s="20">
        <f>IF($B20="","",IF(COUNTIFS('05_受講明細'!$C$3:$C$2000,$B20,'05_受講明細'!$D$3:$D$2000,I$3,'05_受講明細'!$B$3:$B$2000,"&gt;="&amp;年度開始,'05_受講明細'!$B$3:$B$2000,"&lt;="&amp;年度終了)&gt;=I$2,"○","●"))</f>
        <v/>
      </c>
      <c r="J20" s="20">
        <f>IF($B20="","",IF(COUNTIFS('05_受講明細'!$C$3:$C$2000,$B20,'05_受講明細'!$D$3:$D$2000,J$3,'05_受講明細'!$B$3:$B$2000,"&gt;="&amp;年度開始,'05_受講明細'!$B$3:$B$2000,"&lt;="&amp;年度終了)&gt;=J$2,"○","●"))</f>
        <v/>
      </c>
      <c r="K20" s="20">
        <f>IF($B20="","",IF(COUNTIFS('05_受講明細'!$C$3:$C$2000,$B20,'05_受講明細'!$D$3:$D$2000,K$3,'05_受講明細'!$B$3:$B$2000,"&gt;="&amp;年度開始,'05_受講明細'!$B$3:$B$2000,"&lt;="&amp;年度終了)&gt;=K$2,"○","●"))</f>
        <v/>
      </c>
      <c r="L20" s="20">
        <f>IF($B20="","",IF(COUNTIFS('05_受講明細'!$C$3:$C$2000,$B20,'05_受講明細'!$D$3:$D$2000,L$3,'05_受講明細'!$B$3:$B$2000,"&gt;="&amp;年度開始,'05_受講明細'!$B$3:$B$2000,"&lt;="&amp;年度終了)&gt;=L$2,"○","●"))</f>
        <v/>
      </c>
      <c r="M20" s="29">
        <f>IF($B20="","",ROUND(COUNTIF($E20:$L20,"○")/COUNTA($E$4:$L$4),3))</f>
        <v/>
      </c>
    </row>
    <row r="21" ht="16" customHeight="1">
      <c r="A21" s="20" t="n">
        <v>17</v>
      </c>
      <c r="B21" s="20">
        <f>IF('02_職員マスタ'!$J19="在籍",'02_職員マスタ'!$B19,"")</f>
        <v/>
      </c>
      <c r="C21" s="20">
        <f>IF($B21="","",'02_職員マスタ'!$C19)</f>
        <v/>
      </c>
      <c r="D21" s="20">
        <f>IF($B21="","",'02_職員マスタ'!$D19)</f>
        <v/>
      </c>
      <c r="E21" s="20">
        <f>IF($B21="","",IF(COUNTIFS('05_受講明細'!$C$3:$C$2000,$B21,'05_受講明細'!$D$3:$D$2000,E$3,'05_受講明細'!$B$3:$B$2000,"&gt;="&amp;年度開始,'05_受講明細'!$B$3:$B$2000,"&lt;="&amp;年度終了)&gt;=E$2,"○","●"))</f>
        <v/>
      </c>
      <c r="F21" s="20">
        <f>IF($B21="","",IF(COUNTIFS('05_受講明細'!$C$3:$C$2000,$B21,'05_受講明細'!$D$3:$D$2000,F$3,'05_受講明細'!$B$3:$B$2000,"&gt;="&amp;年度開始,'05_受講明細'!$B$3:$B$2000,"&lt;="&amp;年度終了)&gt;=F$2,"○","●"))</f>
        <v/>
      </c>
      <c r="G21" s="20">
        <f>IF($B21="","",IF(COUNTIFS('05_受講明細'!$C$3:$C$2000,$B21,'05_受講明細'!$D$3:$D$2000,G$3,'05_受講明細'!$B$3:$B$2000,"&gt;="&amp;年度開始,'05_受講明細'!$B$3:$B$2000,"&lt;="&amp;年度終了)&gt;=G$2,"○","●"))</f>
        <v/>
      </c>
      <c r="H21" s="20">
        <f>IF($B21="","",IF(COUNTIFS('05_受講明細'!$C$3:$C$2000,$B21,'05_受講明細'!$D$3:$D$2000,H$3,'05_受講明細'!$B$3:$B$2000,"&gt;="&amp;年度開始,'05_受講明細'!$B$3:$B$2000,"&lt;="&amp;年度終了)&gt;=H$2,"○","●"))</f>
        <v/>
      </c>
      <c r="I21" s="20">
        <f>IF($B21="","",IF(COUNTIFS('05_受講明細'!$C$3:$C$2000,$B21,'05_受講明細'!$D$3:$D$2000,I$3,'05_受講明細'!$B$3:$B$2000,"&gt;="&amp;年度開始,'05_受講明細'!$B$3:$B$2000,"&lt;="&amp;年度終了)&gt;=I$2,"○","●"))</f>
        <v/>
      </c>
      <c r="J21" s="20">
        <f>IF($B21="","",IF(COUNTIFS('05_受講明細'!$C$3:$C$2000,$B21,'05_受講明細'!$D$3:$D$2000,J$3,'05_受講明細'!$B$3:$B$2000,"&gt;="&amp;年度開始,'05_受講明細'!$B$3:$B$2000,"&lt;="&amp;年度終了)&gt;=J$2,"○","●"))</f>
        <v/>
      </c>
      <c r="K21" s="20">
        <f>IF($B21="","",IF(COUNTIFS('05_受講明細'!$C$3:$C$2000,$B21,'05_受講明細'!$D$3:$D$2000,K$3,'05_受講明細'!$B$3:$B$2000,"&gt;="&amp;年度開始,'05_受講明細'!$B$3:$B$2000,"&lt;="&amp;年度終了)&gt;=K$2,"○","●"))</f>
        <v/>
      </c>
      <c r="L21" s="20">
        <f>IF($B21="","",IF(COUNTIFS('05_受講明細'!$C$3:$C$2000,$B21,'05_受講明細'!$D$3:$D$2000,L$3,'05_受講明細'!$B$3:$B$2000,"&gt;="&amp;年度開始,'05_受講明細'!$B$3:$B$2000,"&lt;="&amp;年度終了)&gt;=L$2,"○","●"))</f>
        <v/>
      </c>
      <c r="M21" s="29">
        <f>IF($B21="","",ROUND(COUNTIF($E21:$L21,"○")/COUNTA($E$4:$L$4),3))</f>
        <v/>
      </c>
    </row>
    <row r="22" ht="16" customHeight="1">
      <c r="A22" s="20" t="n">
        <v>18</v>
      </c>
      <c r="B22" s="20">
        <f>IF('02_職員マスタ'!$J20="在籍",'02_職員マスタ'!$B20,"")</f>
        <v/>
      </c>
      <c r="C22" s="20">
        <f>IF($B22="","",'02_職員マスタ'!$C20)</f>
        <v/>
      </c>
      <c r="D22" s="20">
        <f>IF($B22="","",'02_職員マスタ'!$D20)</f>
        <v/>
      </c>
      <c r="E22" s="20">
        <f>IF($B22="","",IF(COUNTIFS('05_受講明細'!$C$3:$C$2000,$B22,'05_受講明細'!$D$3:$D$2000,E$3,'05_受講明細'!$B$3:$B$2000,"&gt;="&amp;年度開始,'05_受講明細'!$B$3:$B$2000,"&lt;="&amp;年度終了)&gt;=E$2,"○","●"))</f>
        <v/>
      </c>
      <c r="F22" s="20">
        <f>IF($B22="","",IF(COUNTIFS('05_受講明細'!$C$3:$C$2000,$B22,'05_受講明細'!$D$3:$D$2000,F$3,'05_受講明細'!$B$3:$B$2000,"&gt;="&amp;年度開始,'05_受講明細'!$B$3:$B$2000,"&lt;="&amp;年度終了)&gt;=F$2,"○","●"))</f>
        <v/>
      </c>
      <c r="G22" s="20">
        <f>IF($B22="","",IF(COUNTIFS('05_受講明細'!$C$3:$C$2000,$B22,'05_受講明細'!$D$3:$D$2000,G$3,'05_受講明細'!$B$3:$B$2000,"&gt;="&amp;年度開始,'05_受講明細'!$B$3:$B$2000,"&lt;="&amp;年度終了)&gt;=G$2,"○","●"))</f>
        <v/>
      </c>
      <c r="H22" s="20">
        <f>IF($B22="","",IF(COUNTIFS('05_受講明細'!$C$3:$C$2000,$B22,'05_受講明細'!$D$3:$D$2000,H$3,'05_受講明細'!$B$3:$B$2000,"&gt;="&amp;年度開始,'05_受講明細'!$B$3:$B$2000,"&lt;="&amp;年度終了)&gt;=H$2,"○","●"))</f>
        <v/>
      </c>
      <c r="I22" s="20">
        <f>IF($B22="","",IF(COUNTIFS('05_受講明細'!$C$3:$C$2000,$B22,'05_受講明細'!$D$3:$D$2000,I$3,'05_受講明細'!$B$3:$B$2000,"&gt;="&amp;年度開始,'05_受講明細'!$B$3:$B$2000,"&lt;="&amp;年度終了)&gt;=I$2,"○","●"))</f>
        <v/>
      </c>
      <c r="J22" s="20">
        <f>IF($B22="","",IF(COUNTIFS('05_受講明細'!$C$3:$C$2000,$B22,'05_受講明細'!$D$3:$D$2000,J$3,'05_受講明細'!$B$3:$B$2000,"&gt;="&amp;年度開始,'05_受講明細'!$B$3:$B$2000,"&lt;="&amp;年度終了)&gt;=J$2,"○","●"))</f>
        <v/>
      </c>
      <c r="K22" s="20">
        <f>IF($B22="","",IF(COUNTIFS('05_受講明細'!$C$3:$C$2000,$B22,'05_受講明細'!$D$3:$D$2000,K$3,'05_受講明細'!$B$3:$B$2000,"&gt;="&amp;年度開始,'05_受講明細'!$B$3:$B$2000,"&lt;="&amp;年度終了)&gt;=K$2,"○","●"))</f>
        <v/>
      </c>
      <c r="L22" s="20">
        <f>IF($B22="","",IF(COUNTIFS('05_受講明細'!$C$3:$C$2000,$B22,'05_受講明細'!$D$3:$D$2000,L$3,'05_受講明細'!$B$3:$B$2000,"&gt;="&amp;年度開始,'05_受講明細'!$B$3:$B$2000,"&lt;="&amp;年度終了)&gt;=L$2,"○","●"))</f>
        <v/>
      </c>
      <c r="M22" s="29">
        <f>IF($B22="","",ROUND(COUNTIF($E22:$L22,"○")/COUNTA($E$4:$L$4),3))</f>
        <v/>
      </c>
    </row>
    <row r="23" ht="16" customHeight="1">
      <c r="A23" s="20" t="n">
        <v>19</v>
      </c>
      <c r="B23" s="20">
        <f>IF('02_職員マスタ'!$J21="在籍",'02_職員マスタ'!$B21,"")</f>
        <v/>
      </c>
      <c r="C23" s="20">
        <f>IF($B23="","",'02_職員マスタ'!$C21)</f>
        <v/>
      </c>
      <c r="D23" s="20">
        <f>IF($B23="","",'02_職員マスタ'!$D21)</f>
        <v/>
      </c>
      <c r="E23" s="20">
        <f>IF($B23="","",IF(COUNTIFS('05_受講明細'!$C$3:$C$2000,$B23,'05_受講明細'!$D$3:$D$2000,E$3,'05_受講明細'!$B$3:$B$2000,"&gt;="&amp;年度開始,'05_受講明細'!$B$3:$B$2000,"&lt;="&amp;年度終了)&gt;=E$2,"○","●"))</f>
        <v/>
      </c>
      <c r="F23" s="20">
        <f>IF($B23="","",IF(COUNTIFS('05_受講明細'!$C$3:$C$2000,$B23,'05_受講明細'!$D$3:$D$2000,F$3,'05_受講明細'!$B$3:$B$2000,"&gt;="&amp;年度開始,'05_受講明細'!$B$3:$B$2000,"&lt;="&amp;年度終了)&gt;=F$2,"○","●"))</f>
        <v/>
      </c>
      <c r="G23" s="20">
        <f>IF($B23="","",IF(COUNTIFS('05_受講明細'!$C$3:$C$2000,$B23,'05_受講明細'!$D$3:$D$2000,G$3,'05_受講明細'!$B$3:$B$2000,"&gt;="&amp;年度開始,'05_受講明細'!$B$3:$B$2000,"&lt;="&amp;年度終了)&gt;=G$2,"○","●"))</f>
        <v/>
      </c>
      <c r="H23" s="20">
        <f>IF($B23="","",IF(COUNTIFS('05_受講明細'!$C$3:$C$2000,$B23,'05_受講明細'!$D$3:$D$2000,H$3,'05_受講明細'!$B$3:$B$2000,"&gt;="&amp;年度開始,'05_受講明細'!$B$3:$B$2000,"&lt;="&amp;年度終了)&gt;=H$2,"○","●"))</f>
        <v/>
      </c>
      <c r="I23" s="20">
        <f>IF($B23="","",IF(COUNTIFS('05_受講明細'!$C$3:$C$2000,$B23,'05_受講明細'!$D$3:$D$2000,I$3,'05_受講明細'!$B$3:$B$2000,"&gt;="&amp;年度開始,'05_受講明細'!$B$3:$B$2000,"&lt;="&amp;年度終了)&gt;=I$2,"○","●"))</f>
        <v/>
      </c>
      <c r="J23" s="20">
        <f>IF($B23="","",IF(COUNTIFS('05_受講明細'!$C$3:$C$2000,$B23,'05_受講明細'!$D$3:$D$2000,J$3,'05_受講明細'!$B$3:$B$2000,"&gt;="&amp;年度開始,'05_受講明細'!$B$3:$B$2000,"&lt;="&amp;年度終了)&gt;=J$2,"○","●"))</f>
        <v/>
      </c>
      <c r="K23" s="20">
        <f>IF($B23="","",IF(COUNTIFS('05_受講明細'!$C$3:$C$2000,$B23,'05_受講明細'!$D$3:$D$2000,K$3,'05_受講明細'!$B$3:$B$2000,"&gt;="&amp;年度開始,'05_受講明細'!$B$3:$B$2000,"&lt;="&amp;年度終了)&gt;=K$2,"○","●"))</f>
        <v/>
      </c>
      <c r="L23" s="20">
        <f>IF($B23="","",IF(COUNTIFS('05_受講明細'!$C$3:$C$2000,$B23,'05_受講明細'!$D$3:$D$2000,L$3,'05_受講明細'!$B$3:$B$2000,"&gt;="&amp;年度開始,'05_受講明細'!$B$3:$B$2000,"&lt;="&amp;年度終了)&gt;=L$2,"○","●"))</f>
        <v/>
      </c>
      <c r="M23" s="29">
        <f>IF($B23="","",ROUND(COUNTIF($E23:$L23,"○")/COUNTA($E$4:$L$4),3))</f>
        <v/>
      </c>
    </row>
    <row r="24" ht="16" customHeight="1">
      <c r="A24" s="20" t="n">
        <v>20</v>
      </c>
      <c r="B24" s="20">
        <f>IF('02_職員マスタ'!$J22="在籍",'02_職員マスタ'!$B22,"")</f>
        <v/>
      </c>
      <c r="C24" s="20">
        <f>IF($B24="","",'02_職員マスタ'!$C22)</f>
        <v/>
      </c>
      <c r="D24" s="20">
        <f>IF($B24="","",'02_職員マスタ'!$D22)</f>
        <v/>
      </c>
      <c r="E24" s="20">
        <f>IF($B24="","",IF(COUNTIFS('05_受講明細'!$C$3:$C$2000,$B24,'05_受講明細'!$D$3:$D$2000,E$3,'05_受講明細'!$B$3:$B$2000,"&gt;="&amp;年度開始,'05_受講明細'!$B$3:$B$2000,"&lt;="&amp;年度終了)&gt;=E$2,"○","●"))</f>
        <v/>
      </c>
      <c r="F24" s="20">
        <f>IF($B24="","",IF(COUNTIFS('05_受講明細'!$C$3:$C$2000,$B24,'05_受講明細'!$D$3:$D$2000,F$3,'05_受講明細'!$B$3:$B$2000,"&gt;="&amp;年度開始,'05_受講明細'!$B$3:$B$2000,"&lt;="&amp;年度終了)&gt;=F$2,"○","●"))</f>
        <v/>
      </c>
      <c r="G24" s="20">
        <f>IF($B24="","",IF(COUNTIFS('05_受講明細'!$C$3:$C$2000,$B24,'05_受講明細'!$D$3:$D$2000,G$3,'05_受講明細'!$B$3:$B$2000,"&gt;="&amp;年度開始,'05_受講明細'!$B$3:$B$2000,"&lt;="&amp;年度終了)&gt;=G$2,"○","●"))</f>
        <v/>
      </c>
      <c r="H24" s="20">
        <f>IF($B24="","",IF(COUNTIFS('05_受講明細'!$C$3:$C$2000,$B24,'05_受講明細'!$D$3:$D$2000,H$3,'05_受講明細'!$B$3:$B$2000,"&gt;="&amp;年度開始,'05_受講明細'!$B$3:$B$2000,"&lt;="&amp;年度終了)&gt;=H$2,"○","●"))</f>
        <v/>
      </c>
      <c r="I24" s="20">
        <f>IF($B24="","",IF(COUNTIFS('05_受講明細'!$C$3:$C$2000,$B24,'05_受講明細'!$D$3:$D$2000,I$3,'05_受講明細'!$B$3:$B$2000,"&gt;="&amp;年度開始,'05_受講明細'!$B$3:$B$2000,"&lt;="&amp;年度終了)&gt;=I$2,"○","●"))</f>
        <v/>
      </c>
      <c r="J24" s="20">
        <f>IF($B24="","",IF(COUNTIFS('05_受講明細'!$C$3:$C$2000,$B24,'05_受講明細'!$D$3:$D$2000,J$3,'05_受講明細'!$B$3:$B$2000,"&gt;="&amp;年度開始,'05_受講明細'!$B$3:$B$2000,"&lt;="&amp;年度終了)&gt;=J$2,"○","●"))</f>
        <v/>
      </c>
      <c r="K24" s="20">
        <f>IF($B24="","",IF(COUNTIFS('05_受講明細'!$C$3:$C$2000,$B24,'05_受講明細'!$D$3:$D$2000,K$3,'05_受講明細'!$B$3:$B$2000,"&gt;="&amp;年度開始,'05_受講明細'!$B$3:$B$2000,"&lt;="&amp;年度終了)&gt;=K$2,"○","●"))</f>
        <v/>
      </c>
      <c r="L24" s="20">
        <f>IF($B24="","",IF(COUNTIFS('05_受講明細'!$C$3:$C$2000,$B24,'05_受講明細'!$D$3:$D$2000,L$3,'05_受講明細'!$B$3:$B$2000,"&gt;="&amp;年度開始,'05_受講明細'!$B$3:$B$2000,"&lt;="&amp;年度終了)&gt;=L$2,"○","●"))</f>
        <v/>
      </c>
      <c r="M24" s="29">
        <f>IF($B24="","",ROUND(COUNTIF($E24:$L24,"○")/COUNTA($E$4:$L$4),3))</f>
        <v/>
      </c>
    </row>
    <row r="25" ht="16" customHeight="1">
      <c r="A25" s="20" t="n">
        <v>21</v>
      </c>
      <c r="B25" s="20">
        <f>IF('02_職員マスタ'!$J23="在籍",'02_職員マスタ'!$B23,"")</f>
        <v/>
      </c>
      <c r="C25" s="20">
        <f>IF($B25="","",'02_職員マスタ'!$C23)</f>
        <v/>
      </c>
      <c r="D25" s="20">
        <f>IF($B25="","",'02_職員マスタ'!$D23)</f>
        <v/>
      </c>
      <c r="E25" s="20">
        <f>IF($B25="","",IF(COUNTIFS('05_受講明細'!$C$3:$C$2000,$B25,'05_受講明細'!$D$3:$D$2000,E$3,'05_受講明細'!$B$3:$B$2000,"&gt;="&amp;年度開始,'05_受講明細'!$B$3:$B$2000,"&lt;="&amp;年度終了)&gt;=E$2,"○","●"))</f>
        <v/>
      </c>
      <c r="F25" s="20">
        <f>IF($B25="","",IF(COUNTIFS('05_受講明細'!$C$3:$C$2000,$B25,'05_受講明細'!$D$3:$D$2000,F$3,'05_受講明細'!$B$3:$B$2000,"&gt;="&amp;年度開始,'05_受講明細'!$B$3:$B$2000,"&lt;="&amp;年度終了)&gt;=F$2,"○","●"))</f>
        <v/>
      </c>
      <c r="G25" s="20">
        <f>IF($B25="","",IF(COUNTIFS('05_受講明細'!$C$3:$C$2000,$B25,'05_受講明細'!$D$3:$D$2000,G$3,'05_受講明細'!$B$3:$B$2000,"&gt;="&amp;年度開始,'05_受講明細'!$B$3:$B$2000,"&lt;="&amp;年度終了)&gt;=G$2,"○","●"))</f>
        <v/>
      </c>
      <c r="H25" s="20">
        <f>IF($B25="","",IF(COUNTIFS('05_受講明細'!$C$3:$C$2000,$B25,'05_受講明細'!$D$3:$D$2000,H$3,'05_受講明細'!$B$3:$B$2000,"&gt;="&amp;年度開始,'05_受講明細'!$B$3:$B$2000,"&lt;="&amp;年度終了)&gt;=H$2,"○","●"))</f>
        <v/>
      </c>
      <c r="I25" s="20">
        <f>IF($B25="","",IF(COUNTIFS('05_受講明細'!$C$3:$C$2000,$B25,'05_受講明細'!$D$3:$D$2000,I$3,'05_受講明細'!$B$3:$B$2000,"&gt;="&amp;年度開始,'05_受講明細'!$B$3:$B$2000,"&lt;="&amp;年度終了)&gt;=I$2,"○","●"))</f>
        <v/>
      </c>
      <c r="J25" s="20">
        <f>IF($B25="","",IF(COUNTIFS('05_受講明細'!$C$3:$C$2000,$B25,'05_受講明細'!$D$3:$D$2000,J$3,'05_受講明細'!$B$3:$B$2000,"&gt;="&amp;年度開始,'05_受講明細'!$B$3:$B$2000,"&lt;="&amp;年度終了)&gt;=J$2,"○","●"))</f>
        <v/>
      </c>
      <c r="K25" s="20">
        <f>IF($B25="","",IF(COUNTIFS('05_受講明細'!$C$3:$C$2000,$B25,'05_受講明細'!$D$3:$D$2000,K$3,'05_受講明細'!$B$3:$B$2000,"&gt;="&amp;年度開始,'05_受講明細'!$B$3:$B$2000,"&lt;="&amp;年度終了)&gt;=K$2,"○","●"))</f>
        <v/>
      </c>
      <c r="L25" s="20">
        <f>IF($B25="","",IF(COUNTIFS('05_受講明細'!$C$3:$C$2000,$B25,'05_受講明細'!$D$3:$D$2000,L$3,'05_受講明細'!$B$3:$B$2000,"&gt;="&amp;年度開始,'05_受講明細'!$B$3:$B$2000,"&lt;="&amp;年度終了)&gt;=L$2,"○","●"))</f>
        <v/>
      </c>
      <c r="M25" s="29">
        <f>IF($B25="","",ROUND(COUNTIF($E25:$L25,"○")/COUNTA($E$4:$L$4),3))</f>
        <v/>
      </c>
    </row>
    <row r="26" ht="16" customHeight="1">
      <c r="A26" s="20" t="n">
        <v>22</v>
      </c>
      <c r="B26" s="20">
        <f>IF('02_職員マスタ'!$J24="在籍",'02_職員マスタ'!$B24,"")</f>
        <v/>
      </c>
      <c r="C26" s="20">
        <f>IF($B26="","",'02_職員マスタ'!$C24)</f>
        <v/>
      </c>
      <c r="D26" s="20">
        <f>IF($B26="","",'02_職員マスタ'!$D24)</f>
        <v/>
      </c>
      <c r="E26" s="20">
        <f>IF($B26="","",IF(COUNTIFS('05_受講明細'!$C$3:$C$2000,$B26,'05_受講明細'!$D$3:$D$2000,E$3,'05_受講明細'!$B$3:$B$2000,"&gt;="&amp;年度開始,'05_受講明細'!$B$3:$B$2000,"&lt;="&amp;年度終了)&gt;=E$2,"○","●"))</f>
        <v/>
      </c>
      <c r="F26" s="20">
        <f>IF($B26="","",IF(COUNTIFS('05_受講明細'!$C$3:$C$2000,$B26,'05_受講明細'!$D$3:$D$2000,F$3,'05_受講明細'!$B$3:$B$2000,"&gt;="&amp;年度開始,'05_受講明細'!$B$3:$B$2000,"&lt;="&amp;年度終了)&gt;=F$2,"○","●"))</f>
        <v/>
      </c>
      <c r="G26" s="20">
        <f>IF($B26="","",IF(COUNTIFS('05_受講明細'!$C$3:$C$2000,$B26,'05_受講明細'!$D$3:$D$2000,G$3,'05_受講明細'!$B$3:$B$2000,"&gt;="&amp;年度開始,'05_受講明細'!$B$3:$B$2000,"&lt;="&amp;年度終了)&gt;=G$2,"○","●"))</f>
        <v/>
      </c>
      <c r="H26" s="20">
        <f>IF($B26="","",IF(COUNTIFS('05_受講明細'!$C$3:$C$2000,$B26,'05_受講明細'!$D$3:$D$2000,H$3,'05_受講明細'!$B$3:$B$2000,"&gt;="&amp;年度開始,'05_受講明細'!$B$3:$B$2000,"&lt;="&amp;年度終了)&gt;=H$2,"○","●"))</f>
        <v/>
      </c>
      <c r="I26" s="20">
        <f>IF($B26="","",IF(COUNTIFS('05_受講明細'!$C$3:$C$2000,$B26,'05_受講明細'!$D$3:$D$2000,I$3,'05_受講明細'!$B$3:$B$2000,"&gt;="&amp;年度開始,'05_受講明細'!$B$3:$B$2000,"&lt;="&amp;年度終了)&gt;=I$2,"○","●"))</f>
        <v/>
      </c>
      <c r="J26" s="20">
        <f>IF($B26="","",IF(COUNTIFS('05_受講明細'!$C$3:$C$2000,$B26,'05_受講明細'!$D$3:$D$2000,J$3,'05_受講明細'!$B$3:$B$2000,"&gt;="&amp;年度開始,'05_受講明細'!$B$3:$B$2000,"&lt;="&amp;年度終了)&gt;=J$2,"○","●"))</f>
        <v/>
      </c>
      <c r="K26" s="20">
        <f>IF($B26="","",IF(COUNTIFS('05_受講明細'!$C$3:$C$2000,$B26,'05_受講明細'!$D$3:$D$2000,K$3,'05_受講明細'!$B$3:$B$2000,"&gt;="&amp;年度開始,'05_受講明細'!$B$3:$B$2000,"&lt;="&amp;年度終了)&gt;=K$2,"○","●"))</f>
        <v/>
      </c>
      <c r="L26" s="20">
        <f>IF($B26="","",IF(COUNTIFS('05_受講明細'!$C$3:$C$2000,$B26,'05_受講明細'!$D$3:$D$2000,L$3,'05_受講明細'!$B$3:$B$2000,"&gt;="&amp;年度開始,'05_受講明細'!$B$3:$B$2000,"&lt;="&amp;年度終了)&gt;=L$2,"○","●"))</f>
        <v/>
      </c>
      <c r="M26" s="29">
        <f>IF($B26="","",ROUND(COUNTIF($E26:$L26,"○")/COUNTA($E$4:$L$4),3))</f>
        <v/>
      </c>
    </row>
    <row r="27" ht="16" customHeight="1">
      <c r="A27" s="20" t="n">
        <v>23</v>
      </c>
      <c r="B27" s="20">
        <f>IF('02_職員マスタ'!$J25="在籍",'02_職員マスタ'!$B25,"")</f>
        <v/>
      </c>
      <c r="C27" s="20">
        <f>IF($B27="","",'02_職員マスタ'!$C25)</f>
        <v/>
      </c>
      <c r="D27" s="20">
        <f>IF($B27="","",'02_職員マスタ'!$D25)</f>
        <v/>
      </c>
      <c r="E27" s="20">
        <f>IF($B27="","",IF(COUNTIFS('05_受講明細'!$C$3:$C$2000,$B27,'05_受講明細'!$D$3:$D$2000,E$3,'05_受講明細'!$B$3:$B$2000,"&gt;="&amp;年度開始,'05_受講明細'!$B$3:$B$2000,"&lt;="&amp;年度終了)&gt;=E$2,"○","●"))</f>
        <v/>
      </c>
      <c r="F27" s="20">
        <f>IF($B27="","",IF(COUNTIFS('05_受講明細'!$C$3:$C$2000,$B27,'05_受講明細'!$D$3:$D$2000,F$3,'05_受講明細'!$B$3:$B$2000,"&gt;="&amp;年度開始,'05_受講明細'!$B$3:$B$2000,"&lt;="&amp;年度終了)&gt;=F$2,"○","●"))</f>
        <v/>
      </c>
      <c r="G27" s="20">
        <f>IF($B27="","",IF(COUNTIFS('05_受講明細'!$C$3:$C$2000,$B27,'05_受講明細'!$D$3:$D$2000,G$3,'05_受講明細'!$B$3:$B$2000,"&gt;="&amp;年度開始,'05_受講明細'!$B$3:$B$2000,"&lt;="&amp;年度終了)&gt;=G$2,"○","●"))</f>
        <v/>
      </c>
      <c r="H27" s="20">
        <f>IF($B27="","",IF(COUNTIFS('05_受講明細'!$C$3:$C$2000,$B27,'05_受講明細'!$D$3:$D$2000,H$3,'05_受講明細'!$B$3:$B$2000,"&gt;="&amp;年度開始,'05_受講明細'!$B$3:$B$2000,"&lt;="&amp;年度終了)&gt;=H$2,"○","●"))</f>
        <v/>
      </c>
      <c r="I27" s="20">
        <f>IF($B27="","",IF(COUNTIFS('05_受講明細'!$C$3:$C$2000,$B27,'05_受講明細'!$D$3:$D$2000,I$3,'05_受講明細'!$B$3:$B$2000,"&gt;="&amp;年度開始,'05_受講明細'!$B$3:$B$2000,"&lt;="&amp;年度終了)&gt;=I$2,"○","●"))</f>
        <v/>
      </c>
      <c r="J27" s="20">
        <f>IF($B27="","",IF(COUNTIFS('05_受講明細'!$C$3:$C$2000,$B27,'05_受講明細'!$D$3:$D$2000,J$3,'05_受講明細'!$B$3:$B$2000,"&gt;="&amp;年度開始,'05_受講明細'!$B$3:$B$2000,"&lt;="&amp;年度終了)&gt;=J$2,"○","●"))</f>
        <v/>
      </c>
      <c r="K27" s="20">
        <f>IF($B27="","",IF(COUNTIFS('05_受講明細'!$C$3:$C$2000,$B27,'05_受講明細'!$D$3:$D$2000,K$3,'05_受講明細'!$B$3:$B$2000,"&gt;="&amp;年度開始,'05_受講明細'!$B$3:$B$2000,"&lt;="&amp;年度終了)&gt;=K$2,"○","●"))</f>
        <v/>
      </c>
      <c r="L27" s="20">
        <f>IF($B27="","",IF(COUNTIFS('05_受講明細'!$C$3:$C$2000,$B27,'05_受講明細'!$D$3:$D$2000,L$3,'05_受講明細'!$B$3:$B$2000,"&gt;="&amp;年度開始,'05_受講明細'!$B$3:$B$2000,"&lt;="&amp;年度終了)&gt;=L$2,"○","●"))</f>
        <v/>
      </c>
      <c r="M27" s="29">
        <f>IF($B27="","",ROUND(COUNTIF($E27:$L27,"○")/COUNTA($E$4:$L$4),3))</f>
        <v/>
      </c>
    </row>
    <row r="28" ht="16" customHeight="1">
      <c r="A28" s="20" t="n">
        <v>24</v>
      </c>
      <c r="B28" s="20">
        <f>IF('02_職員マスタ'!$J26="在籍",'02_職員マスタ'!$B26,"")</f>
        <v/>
      </c>
      <c r="C28" s="20">
        <f>IF($B28="","",'02_職員マスタ'!$C26)</f>
        <v/>
      </c>
      <c r="D28" s="20">
        <f>IF($B28="","",'02_職員マスタ'!$D26)</f>
        <v/>
      </c>
      <c r="E28" s="20">
        <f>IF($B28="","",IF(COUNTIFS('05_受講明細'!$C$3:$C$2000,$B28,'05_受講明細'!$D$3:$D$2000,E$3,'05_受講明細'!$B$3:$B$2000,"&gt;="&amp;年度開始,'05_受講明細'!$B$3:$B$2000,"&lt;="&amp;年度終了)&gt;=E$2,"○","●"))</f>
        <v/>
      </c>
      <c r="F28" s="20">
        <f>IF($B28="","",IF(COUNTIFS('05_受講明細'!$C$3:$C$2000,$B28,'05_受講明細'!$D$3:$D$2000,F$3,'05_受講明細'!$B$3:$B$2000,"&gt;="&amp;年度開始,'05_受講明細'!$B$3:$B$2000,"&lt;="&amp;年度終了)&gt;=F$2,"○","●"))</f>
        <v/>
      </c>
      <c r="G28" s="20">
        <f>IF($B28="","",IF(COUNTIFS('05_受講明細'!$C$3:$C$2000,$B28,'05_受講明細'!$D$3:$D$2000,G$3,'05_受講明細'!$B$3:$B$2000,"&gt;="&amp;年度開始,'05_受講明細'!$B$3:$B$2000,"&lt;="&amp;年度終了)&gt;=G$2,"○","●"))</f>
        <v/>
      </c>
      <c r="H28" s="20">
        <f>IF($B28="","",IF(COUNTIFS('05_受講明細'!$C$3:$C$2000,$B28,'05_受講明細'!$D$3:$D$2000,H$3,'05_受講明細'!$B$3:$B$2000,"&gt;="&amp;年度開始,'05_受講明細'!$B$3:$B$2000,"&lt;="&amp;年度終了)&gt;=H$2,"○","●"))</f>
        <v/>
      </c>
      <c r="I28" s="20">
        <f>IF($B28="","",IF(COUNTIFS('05_受講明細'!$C$3:$C$2000,$B28,'05_受講明細'!$D$3:$D$2000,I$3,'05_受講明細'!$B$3:$B$2000,"&gt;="&amp;年度開始,'05_受講明細'!$B$3:$B$2000,"&lt;="&amp;年度終了)&gt;=I$2,"○","●"))</f>
        <v/>
      </c>
      <c r="J28" s="20">
        <f>IF($B28="","",IF(COUNTIFS('05_受講明細'!$C$3:$C$2000,$B28,'05_受講明細'!$D$3:$D$2000,J$3,'05_受講明細'!$B$3:$B$2000,"&gt;="&amp;年度開始,'05_受講明細'!$B$3:$B$2000,"&lt;="&amp;年度終了)&gt;=J$2,"○","●"))</f>
        <v/>
      </c>
      <c r="K28" s="20">
        <f>IF($B28="","",IF(COUNTIFS('05_受講明細'!$C$3:$C$2000,$B28,'05_受講明細'!$D$3:$D$2000,K$3,'05_受講明細'!$B$3:$B$2000,"&gt;="&amp;年度開始,'05_受講明細'!$B$3:$B$2000,"&lt;="&amp;年度終了)&gt;=K$2,"○","●"))</f>
        <v/>
      </c>
      <c r="L28" s="20">
        <f>IF($B28="","",IF(COUNTIFS('05_受講明細'!$C$3:$C$2000,$B28,'05_受講明細'!$D$3:$D$2000,L$3,'05_受講明細'!$B$3:$B$2000,"&gt;="&amp;年度開始,'05_受講明細'!$B$3:$B$2000,"&lt;="&amp;年度終了)&gt;=L$2,"○","●"))</f>
        <v/>
      </c>
      <c r="M28" s="29">
        <f>IF($B28="","",ROUND(COUNTIF($E28:$L28,"○")/COUNTA($E$4:$L$4),3))</f>
        <v/>
      </c>
    </row>
    <row r="29" ht="16" customHeight="1">
      <c r="A29" s="20" t="n">
        <v>25</v>
      </c>
      <c r="B29" s="20">
        <f>IF('02_職員マスタ'!$J27="在籍",'02_職員マスタ'!$B27,"")</f>
        <v/>
      </c>
      <c r="C29" s="20">
        <f>IF($B29="","",'02_職員マスタ'!$C27)</f>
        <v/>
      </c>
      <c r="D29" s="20">
        <f>IF($B29="","",'02_職員マスタ'!$D27)</f>
        <v/>
      </c>
      <c r="E29" s="20">
        <f>IF($B29="","",IF(COUNTIFS('05_受講明細'!$C$3:$C$2000,$B29,'05_受講明細'!$D$3:$D$2000,E$3,'05_受講明細'!$B$3:$B$2000,"&gt;="&amp;年度開始,'05_受講明細'!$B$3:$B$2000,"&lt;="&amp;年度終了)&gt;=E$2,"○","●"))</f>
        <v/>
      </c>
      <c r="F29" s="20">
        <f>IF($B29="","",IF(COUNTIFS('05_受講明細'!$C$3:$C$2000,$B29,'05_受講明細'!$D$3:$D$2000,F$3,'05_受講明細'!$B$3:$B$2000,"&gt;="&amp;年度開始,'05_受講明細'!$B$3:$B$2000,"&lt;="&amp;年度終了)&gt;=F$2,"○","●"))</f>
        <v/>
      </c>
      <c r="G29" s="20">
        <f>IF($B29="","",IF(COUNTIFS('05_受講明細'!$C$3:$C$2000,$B29,'05_受講明細'!$D$3:$D$2000,G$3,'05_受講明細'!$B$3:$B$2000,"&gt;="&amp;年度開始,'05_受講明細'!$B$3:$B$2000,"&lt;="&amp;年度終了)&gt;=G$2,"○","●"))</f>
        <v/>
      </c>
      <c r="H29" s="20">
        <f>IF($B29="","",IF(COUNTIFS('05_受講明細'!$C$3:$C$2000,$B29,'05_受講明細'!$D$3:$D$2000,H$3,'05_受講明細'!$B$3:$B$2000,"&gt;="&amp;年度開始,'05_受講明細'!$B$3:$B$2000,"&lt;="&amp;年度終了)&gt;=H$2,"○","●"))</f>
        <v/>
      </c>
      <c r="I29" s="20">
        <f>IF($B29="","",IF(COUNTIFS('05_受講明細'!$C$3:$C$2000,$B29,'05_受講明細'!$D$3:$D$2000,I$3,'05_受講明細'!$B$3:$B$2000,"&gt;="&amp;年度開始,'05_受講明細'!$B$3:$B$2000,"&lt;="&amp;年度終了)&gt;=I$2,"○","●"))</f>
        <v/>
      </c>
      <c r="J29" s="20">
        <f>IF($B29="","",IF(COUNTIFS('05_受講明細'!$C$3:$C$2000,$B29,'05_受講明細'!$D$3:$D$2000,J$3,'05_受講明細'!$B$3:$B$2000,"&gt;="&amp;年度開始,'05_受講明細'!$B$3:$B$2000,"&lt;="&amp;年度終了)&gt;=J$2,"○","●"))</f>
        <v/>
      </c>
      <c r="K29" s="20">
        <f>IF($B29="","",IF(COUNTIFS('05_受講明細'!$C$3:$C$2000,$B29,'05_受講明細'!$D$3:$D$2000,K$3,'05_受講明細'!$B$3:$B$2000,"&gt;="&amp;年度開始,'05_受講明細'!$B$3:$B$2000,"&lt;="&amp;年度終了)&gt;=K$2,"○","●"))</f>
        <v/>
      </c>
      <c r="L29" s="20">
        <f>IF($B29="","",IF(COUNTIFS('05_受講明細'!$C$3:$C$2000,$B29,'05_受講明細'!$D$3:$D$2000,L$3,'05_受講明細'!$B$3:$B$2000,"&gt;="&amp;年度開始,'05_受講明細'!$B$3:$B$2000,"&lt;="&amp;年度終了)&gt;=L$2,"○","●"))</f>
        <v/>
      </c>
      <c r="M29" s="29">
        <f>IF($B29="","",ROUND(COUNTIF($E29:$L29,"○")/COUNTA($E$4:$L$4),3))</f>
        <v/>
      </c>
    </row>
    <row r="30" ht="16" customHeight="1">
      <c r="A30" s="20" t="n">
        <v>26</v>
      </c>
      <c r="B30" s="20">
        <f>IF('02_職員マスタ'!$J28="在籍",'02_職員マスタ'!$B28,"")</f>
        <v/>
      </c>
      <c r="C30" s="20">
        <f>IF($B30="","",'02_職員マスタ'!$C28)</f>
        <v/>
      </c>
      <c r="D30" s="20">
        <f>IF($B30="","",'02_職員マスタ'!$D28)</f>
        <v/>
      </c>
      <c r="E30" s="20">
        <f>IF($B30="","",IF(COUNTIFS('05_受講明細'!$C$3:$C$2000,$B30,'05_受講明細'!$D$3:$D$2000,E$3,'05_受講明細'!$B$3:$B$2000,"&gt;="&amp;年度開始,'05_受講明細'!$B$3:$B$2000,"&lt;="&amp;年度終了)&gt;=E$2,"○","●"))</f>
        <v/>
      </c>
      <c r="F30" s="20">
        <f>IF($B30="","",IF(COUNTIFS('05_受講明細'!$C$3:$C$2000,$B30,'05_受講明細'!$D$3:$D$2000,F$3,'05_受講明細'!$B$3:$B$2000,"&gt;="&amp;年度開始,'05_受講明細'!$B$3:$B$2000,"&lt;="&amp;年度終了)&gt;=F$2,"○","●"))</f>
        <v/>
      </c>
      <c r="G30" s="20">
        <f>IF($B30="","",IF(COUNTIFS('05_受講明細'!$C$3:$C$2000,$B30,'05_受講明細'!$D$3:$D$2000,G$3,'05_受講明細'!$B$3:$B$2000,"&gt;="&amp;年度開始,'05_受講明細'!$B$3:$B$2000,"&lt;="&amp;年度終了)&gt;=G$2,"○","●"))</f>
        <v/>
      </c>
      <c r="H30" s="20">
        <f>IF($B30="","",IF(COUNTIFS('05_受講明細'!$C$3:$C$2000,$B30,'05_受講明細'!$D$3:$D$2000,H$3,'05_受講明細'!$B$3:$B$2000,"&gt;="&amp;年度開始,'05_受講明細'!$B$3:$B$2000,"&lt;="&amp;年度終了)&gt;=H$2,"○","●"))</f>
        <v/>
      </c>
      <c r="I30" s="20">
        <f>IF($B30="","",IF(COUNTIFS('05_受講明細'!$C$3:$C$2000,$B30,'05_受講明細'!$D$3:$D$2000,I$3,'05_受講明細'!$B$3:$B$2000,"&gt;="&amp;年度開始,'05_受講明細'!$B$3:$B$2000,"&lt;="&amp;年度終了)&gt;=I$2,"○","●"))</f>
        <v/>
      </c>
      <c r="J30" s="20">
        <f>IF($B30="","",IF(COUNTIFS('05_受講明細'!$C$3:$C$2000,$B30,'05_受講明細'!$D$3:$D$2000,J$3,'05_受講明細'!$B$3:$B$2000,"&gt;="&amp;年度開始,'05_受講明細'!$B$3:$B$2000,"&lt;="&amp;年度終了)&gt;=J$2,"○","●"))</f>
        <v/>
      </c>
      <c r="K30" s="20">
        <f>IF($B30="","",IF(COUNTIFS('05_受講明細'!$C$3:$C$2000,$B30,'05_受講明細'!$D$3:$D$2000,K$3,'05_受講明細'!$B$3:$B$2000,"&gt;="&amp;年度開始,'05_受講明細'!$B$3:$B$2000,"&lt;="&amp;年度終了)&gt;=K$2,"○","●"))</f>
        <v/>
      </c>
      <c r="L30" s="20">
        <f>IF($B30="","",IF(COUNTIFS('05_受講明細'!$C$3:$C$2000,$B30,'05_受講明細'!$D$3:$D$2000,L$3,'05_受講明細'!$B$3:$B$2000,"&gt;="&amp;年度開始,'05_受講明細'!$B$3:$B$2000,"&lt;="&amp;年度終了)&gt;=L$2,"○","●"))</f>
        <v/>
      </c>
      <c r="M30" s="29">
        <f>IF($B30="","",ROUND(COUNTIF($E30:$L30,"○")/COUNTA($E$4:$L$4),3))</f>
        <v/>
      </c>
    </row>
    <row r="31" ht="16" customHeight="1">
      <c r="A31" s="20" t="n">
        <v>27</v>
      </c>
      <c r="B31" s="20">
        <f>IF('02_職員マスタ'!$J29="在籍",'02_職員マスタ'!$B29,"")</f>
        <v/>
      </c>
      <c r="C31" s="20">
        <f>IF($B31="","",'02_職員マスタ'!$C29)</f>
        <v/>
      </c>
      <c r="D31" s="20">
        <f>IF($B31="","",'02_職員マスタ'!$D29)</f>
        <v/>
      </c>
      <c r="E31" s="20">
        <f>IF($B31="","",IF(COUNTIFS('05_受講明細'!$C$3:$C$2000,$B31,'05_受講明細'!$D$3:$D$2000,E$3,'05_受講明細'!$B$3:$B$2000,"&gt;="&amp;年度開始,'05_受講明細'!$B$3:$B$2000,"&lt;="&amp;年度終了)&gt;=E$2,"○","●"))</f>
        <v/>
      </c>
      <c r="F31" s="20">
        <f>IF($B31="","",IF(COUNTIFS('05_受講明細'!$C$3:$C$2000,$B31,'05_受講明細'!$D$3:$D$2000,F$3,'05_受講明細'!$B$3:$B$2000,"&gt;="&amp;年度開始,'05_受講明細'!$B$3:$B$2000,"&lt;="&amp;年度終了)&gt;=F$2,"○","●"))</f>
        <v/>
      </c>
      <c r="G31" s="20">
        <f>IF($B31="","",IF(COUNTIFS('05_受講明細'!$C$3:$C$2000,$B31,'05_受講明細'!$D$3:$D$2000,G$3,'05_受講明細'!$B$3:$B$2000,"&gt;="&amp;年度開始,'05_受講明細'!$B$3:$B$2000,"&lt;="&amp;年度終了)&gt;=G$2,"○","●"))</f>
        <v/>
      </c>
      <c r="H31" s="20">
        <f>IF($B31="","",IF(COUNTIFS('05_受講明細'!$C$3:$C$2000,$B31,'05_受講明細'!$D$3:$D$2000,H$3,'05_受講明細'!$B$3:$B$2000,"&gt;="&amp;年度開始,'05_受講明細'!$B$3:$B$2000,"&lt;="&amp;年度終了)&gt;=H$2,"○","●"))</f>
        <v/>
      </c>
      <c r="I31" s="20">
        <f>IF($B31="","",IF(COUNTIFS('05_受講明細'!$C$3:$C$2000,$B31,'05_受講明細'!$D$3:$D$2000,I$3,'05_受講明細'!$B$3:$B$2000,"&gt;="&amp;年度開始,'05_受講明細'!$B$3:$B$2000,"&lt;="&amp;年度終了)&gt;=I$2,"○","●"))</f>
        <v/>
      </c>
      <c r="J31" s="20">
        <f>IF($B31="","",IF(COUNTIFS('05_受講明細'!$C$3:$C$2000,$B31,'05_受講明細'!$D$3:$D$2000,J$3,'05_受講明細'!$B$3:$B$2000,"&gt;="&amp;年度開始,'05_受講明細'!$B$3:$B$2000,"&lt;="&amp;年度終了)&gt;=J$2,"○","●"))</f>
        <v/>
      </c>
      <c r="K31" s="20">
        <f>IF($B31="","",IF(COUNTIFS('05_受講明細'!$C$3:$C$2000,$B31,'05_受講明細'!$D$3:$D$2000,K$3,'05_受講明細'!$B$3:$B$2000,"&gt;="&amp;年度開始,'05_受講明細'!$B$3:$B$2000,"&lt;="&amp;年度終了)&gt;=K$2,"○","●"))</f>
        <v/>
      </c>
      <c r="L31" s="20">
        <f>IF($B31="","",IF(COUNTIFS('05_受講明細'!$C$3:$C$2000,$B31,'05_受講明細'!$D$3:$D$2000,L$3,'05_受講明細'!$B$3:$B$2000,"&gt;="&amp;年度開始,'05_受講明細'!$B$3:$B$2000,"&lt;="&amp;年度終了)&gt;=L$2,"○","●"))</f>
        <v/>
      </c>
      <c r="M31" s="29">
        <f>IF($B31="","",ROUND(COUNTIF($E31:$L31,"○")/COUNTA($E$4:$L$4),3))</f>
        <v/>
      </c>
    </row>
    <row r="32" ht="16" customHeight="1">
      <c r="A32" s="20" t="n">
        <v>28</v>
      </c>
      <c r="B32" s="20">
        <f>IF('02_職員マスタ'!$J30="在籍",'02_職員マスタ'!$B30,"")</f>
        <v/>
      </c>
      <c r="C32" s="20">
        <f>IF($B32="","",'02_職員マスタ'!$C30)</f>
        <v/>
      </c>
      <c r="D32" s="20">
        <f>IF($B32="","",'02_職員マスタ'!$D30)</f>
        <v/>
      </c>
      <c r="E32" s="20">
        <f>IF($B32="","",IF(COUNTIFS('05_受講明細'!$C$3:$C$2000,$B32,'05_受講明細'!$D$3:$D$2000,E$3,'05_受講明細'!$B$3:$B$2000,"&gt;="&amp;年度開始,'05_受講明細'!$B$3:$B$2000,"&lt;="&amp;年度終了)&gt;=E$2,"○","●"))</f>
        <v/>
      </c>
      <c r="F32" s="20">
        <f>IF($B32="","",IF(COUNTIFS('05_受講明細'!$C$3:$C$2000,$B32,'05_受講明細'!$D$3:$D$2000,F$3,'05_受講明細'!$B$3:$B$2000,"&gt;="&amp;年度開始,'05_受講明細'!$B$3:$B$2000,"&lt;="&amp;年度終了)&gt;=F$2,"○","●"))</f>
        <v/>
      </c>
      <c r="G32" s="20">
        <f>IF($B32="","",IF(COUNTIFS('05_受講明細'!$C$3:$C$2000,$B32,'05_受講明細'!$D$3:$D$2000,G$3,'05_受講明細'!$B$3:$B$2000,"&gt;="&amp;年度開始,'05_受講明細'!$B$3:$B$2000,"&lt;="&amp;年度終了)&gt;=G$2,"○","●"))</f>
        <v/>
      </c>
      <c r="H32" s="20">
        <f>IF($B32="","",IF(COUNTIFS('05_受講明細'!$C$3:$C$2000,$B32,'05_受講明細'!$D$3:$D$2000,H$3,'05_受講明細'!$B$3:$B$2000,"&gt;="&amp;年度開始,'05_受講明細'!$B$3:$B$2000,"&lt;="&amp;年度終了)&gt;=H$2,"○","●"))</f>
        <v/>
      </c>
      <c r="I32" s="20">
        <f>IF($B32="","",IF(COUNTIFS('05_受講明細'!$C$3:$C$2000,$B32,'05_受講明細'!$D$3:$D$2000,I$3,'05_受講明細'!$B$3:$B$2000,"&gt;="&amp;年度開始,'05_受講明細'!$B$3:$B$2000,"&lt;="&amp;年度終了)&gt;=I$2,"○","●"))</f>
        <v/>
      </c>
      <c r="J32" s="20">
        <f>IF($B32="","",IF(COUNTIFS('05_受講明細'!$C$3:$C$2000,$B32,'05_受講明細'!$D$3:$D$2000,J$3,'05_受講明細'!$B$3:$B$2000,"&gt;="&amp;年度開始,'05_受講明細'!$B$3:$B$2000,"&lt;="&amp;年度終了)&gt;=J$2,"○","●"))</f>
        <v/>
      </c>
      <c r="K32" s="20">
        <f>IF($B32="","",IF(COUNTIFS('05_受講明細'!$C$3:$C$2000,$B32,'05_受講明細'!$D$3:$D$2000,K$3,'05_受講明細'!$B$3:$B$2000,"&gt;="&amp;年度開始,'05_受講明細'!$B$3:$B$2000,"&lt;="&amp;年度終了)&gt;=K$2,"○","●"))</f>
        <v/>
      </c>
      <c r="L32" s="20">
        <f>IF($B32="","",IF(COUNTIFS('05_受講明細'!$C$3:$C$2000,$B32,'05_受講明細'!$D$3:$D$2000,L$3,'05_受講明細'!$B$3:$B$2000,"&gt;="&amp;年度開始,'05_受講明細'!$B$3:$B$2000,"&lt;="&amp;年度終了)&gt;=L$2,"○","●"))</f>
        <v/>
      </c>
      <c r="M32" s="29">
        <f>IF($B32="","",ROUND(COUNTIF($E32:$L32,"○")/COUNTA($E$4:$L$4),3))</f>
        <v/>
      </c>
    </row>
    <row r="33" ht="16" customHeight="1">
      <c r="A33" s="20" t="n">
        <v>29</v>
      </c>
      <c r="B33" s="20">
        <f>IF('02_職員マスタ'!$J31="在籍",'02_職員マスタ'!$B31,"")</f>
        <v/>
      </c>
      <c r="C33" s="20">
        <f>IF($B33="","",'02_職員マスタ'!$C31)</f>
        <v/>
      </c>
      <c r="D33" s="20">
        <f>IF($B33="","",'02_職員マスタ'!$D31)</f>
        <v/>
      </c>
      <c r="E33" s="20">
        <f>IF($B33="","",IF(COUNTIFS('05_受講明細'!$C$3:$C$2000,$B33,'05_受講明細'!$D$3:$D$2000,E$3,'05_受講明細'!$B$3:$B$2000,"&gt;="&amp;年度開始,'05_受講明細'!$B$3:$B$2000,"&lt;="&amp;年度終了)&gt;=E$2,"○","●"))</f>
        <v/>
      </c>
      <c r="F33" s="20">
        <f>IF($B33="","",IF(COUNTIFS('05_受講明細'!$C$3:$C$2000,$B33,'05_受講明細'!$D$3:$D$2000,F$3,'05_受講明細'!$B$3:$B$2000,"&gt;="&amp;年度開始,'05_受講明細'!$B$3:$B$2000,"&lt;="&amp;年度終了)&gt;=F$2,"○","●"))</f>
        <v/>
      </c>
      <c r="G33" s="20">
        <f>IF($B33="","",IF(COUNTIFS('05_受講明細'!$C$3:$C$2000,$B33,'05_受講明細'!$D$3:$D$2000,G$3,'05_受講明細'!$B$3:$B$2000,"&gt;="&amp;年度開始,'05_受講明細'!$B$3:$B$2000,"&lt;="&amp;年度終了)&gt;=G$2,"○","●"))</f>
        <v/>
      </c>
      <c r="H33" s="20">
        <f>IF($B33="","",IF(COUNTIFS('05_受講明細'!$C$3:$C$2000,$B33,'05_受講明細'!$D$3:$D$2000,H$3,'05_受講明細'!$B$3:$B$2000,"&gt;="&amp;年度開始,'05_受講明細'!$B$3:$B$2000,"&lt;="&amp;年度終了)&gt;=H$2,"○","●"))</f>
        <v/>
      </c>
      <c r="I33" s="20">
        <f>IF($B33="","",IF(COUNTIFS('05_受講明細'!$C$3:$C$2000,$B33,'05_受講明細'!$D$3:$D$2000,I$3,'05_受講明細'!$B$3:$B$2000,"&gt;="&amp;年度開始,'05_受講明細'!$B$3:$B$2000,"&lt;="&amp;年度終了)&gt;=I$2,"○","●"))</f>
        <v/>
      </c>
      <c r="J33" s="20">
        <f>IF($B33="","",IF(COUNTIFS('05_受講明細'!$C$3:$C$2000,$B33,'05_受講明細'!$D$3:$D$2000,J$3,'05_受講明細'!$B$3:$B$2000,"&gt;="&amp;年度開始,'05_受講明細'!$B$3:$B$2000,"&lt;="&amp;年度終了)&gt;=J$2,"○","●"))</f>
        <v/>
      </c>
      <c r="K33" s="20">
        <f>IF($B33="","",IF(COUNTIFS('05_受講明細'!$C$3:$C$2000,$B33,'05_受講明細'!$D$3:$D$2000,K$3,'05_受講明細'!$B$3:$B$2000,"&gt;="&amp;年度開始,'05_受講明細'!$B$3:$B$2000,"&lt;="&amp;年度終了)&gt;=K$2,"○","●"))</f>
        <v/>
      </c>
      <c r="L33" s="20">
        <f>IF($B33="","",IF(COUNTIFS('05_受講明細'!$C$3:$C$2000,$B33,'05_受講明細'!$D$3:$D$2000,L$3,'05_受講明細'!$B$3:$B$2000,"&gt;="&amp;年度開始,'05_受講明細'!$B$3:$B$2000,"&lt;="&amp;年度終了)&gt;=L$2,"○","●"))</f>
        <v/>
      </c>
      <c r="M33" s="29">
        <f>IF($B33="","",ROUND(COUNTIF($E33:$L33,"○")/COUNTA($E$4:$L$4),3))</f>
        <v/>
      </c>
    </row>
    <row r="34" ht="16" customHeight="1">
      <c r="A34" s="20" t="n">
        <v>30</v>
      </c>
      <c r="B34" s="20">
        <f>IF('02_職員マスタ'!$J32="在籍",'02_職員マスタ'!$B32,"")</f>
        <v/>
      </c>
      <c r="C34" s="20">
        <f>IF($B34="","",'02_職員マスタ'!$C32)</f>
        <v/>
      </c>
      <c r="D34" s="20">
        <f>IF($B34="","",'02_職員マスタ'!$D32)</f>
        <v/>
      </c>
      <c r="E34" s="20">
        <f>IF($B34="","",IF(COUNTIFS('05_受講明細'!$C$3:$C$2000,$B34,'05_受講明細'!$D$3:$D$2000,E$3,'05_受講明細'!$B$3:$B$2000,"&gt;="&amp;年度開始,'05_受講明細'!$B$3:$B$2000,"&lt;="&amp;年度終了)&gt;=E$2,"○","●"))</f>
        <v/>
      </c>
      <c r="F34" s="20">
        <f>IF($B34="","",IF(COUNTIFS('05_受講明細'!$C$3:$C$2000,$B34,'05_受講明細'!$D$3:$D$2000,F$3,'05_受講明細'!$B$3:$B$2000,"&gt;="&amp;年度開始,'05_受講明細'!$B$3:$B$2000,"&lt;="&amp;年度終了)&gt;=F$2,"○","●"))</f>
        <v/>
      </c>
      <c r="G34" s="20">
        <f>IF($B34="","",IF(COUNTIFS('05_受講明細'!$C$3:$C$2000,$B34,'05_受講明細'!$D$3:$D$2000,G$3,'05_受講明細'!$B$3:$B$2000,"&gt;="&amp;年度開始,'05_受講明細'!$B$3:$B$2000,"&lt;="&amp;年度終了)&gt;=G$2,"○","●"))</f>
        <v/>
      </c>
      <c r="H34" s="20">
        <f>IF($B34="","",IF(COUNTIFS('05_受講明細'!$C$3:$C$2000,$B34,'05_受講明細'!$D$3:$D$2000,H$3,'05_受講明細'!$B$3:$B$2000,"&gt;="&amp;年度開始,'05_受講明細'!$B$3:$B$2000,"&lt;="&amp;年度終了)&gt;=H$2,"○","●"))</f>
        <v/>
      </c>
      <c r="I34" s="20">
        <f>IF($B34="","",IF(COUNTIFS('05_受講明細'!$C$3:$C$2000,$B34,'05_受講明細'!$D$3:$D$2000,I$3,'05_受講明細'!$B$3:$B$2000,"&gt;="&amp;年度開始,'05_受講明細'!$B$3:$B$2000,"&lt;="&amp;年度終了)&gt;=I$2,"○","●"))</f>
        <v/>
      </c>
      <c r="J34" s="20">
        <f>IF($B34="","",IF(COUNTIFS('05_受講明細'!$C$3:$C$2000,$B34,'05_受講明細'!$D$3:$D$2000,J$3,'05_受講明細'!$B$3:$B$2000,"&gt;="&amp;年度開始,'05_受講明細'!$B$3:$B$2000,"&lt;="&amp;年度終了)&gt;=J$2,"○","●"))</f>
        <v/>
      </c>
      <c r="K34" s="20">
        <f>IF($B34="","",IF(COUNTIFS('05_受講明細'!$C$3:$C$2000,$B34,'05_受講明細'!$D$3:$D$2000,K$3,'05_受講明細'!$B$3:$B$2000,"&gt;="&amp;年度開始,'05_受講明細'!$B$3:$B$2000,"&lt;="&amp;年度終了)&gt;=K$2,"○","●"))</f>
        <v/>
      </c>
      <c r="L34" s="20">
        <f>IF($B34="","",IF(COUNTIFS('05_受講明細'!$C$3:$C$2000,$B34,'05_受講明細'!$D$3:$D$2000,L$3,'05_受講明細'!$B$3:$B$2000,"&gt;="&amp;年度開始,'05_受講明細'!$B$3:$B$2000,"&lt;="&amp;年度終了)&gt;=L$2,"○","●"))</f>
        <v/>
      </c>
      <c r="M34" s="29">
        <f>IF($B34="","",ROUND(COUNTIF($E34:$L34,"○")/COUNTA($E$4:$L$4),3))</f>
        <v/>
      </c>
    </row>
    <row r="35" ht="16" customHeight="1">
      <c r="A35" s="20" t="n">
        <v>31</v>
      </c>
      <c r="B35" s="20">
        <f>IF('02_職員マスタ'!$J33="在籍",'02_職員マスタ'!$B33,"")</f>
        <v/>
      </c>
      <c r="C35" s="20">
        <f>IF($B35="","",'02_職員マスタ'!$C33)</f>
        <v/>
      </c>
      <c r="D35" s="20">
        <f>IF($B35="","",'02_職員マスタ'!$D33)</f>
        <v/>
      </c>
      <c r="E35" s="20">
        <f>IF($B35="","",IF(COUNTIFS('05_受講明細'!$C$3:$C$2000,$B35,'05_受講明細'!$D$3:$D$2000,E$3,'05_受講明細'!$B$3:$B$2000,"&gt;="&amp;年度開始,'05_受講明細'!$B$3:$B$2000,"&lt;="&amp;年度終了)&gt;=E$2,"○","●"))</f>
        <v/>
      </c>
      <c r="F35" s="20">
        <f>IF($B35="","",IF(COUNTIFS('05_受講明細'!$C$3:$C$2000,$B35,'05_受講明細'!$D$3:$D$2000,F$3,'05_受講明細'!$B$3:$B$2000,"&gt;="&amp;年度開始,'05_受講明細'!$B$3:$B$2000,"&lt;="&amp;年度終了)&gt;=F$2,"○","●"))</f>
        <v/>
      </c>
      <c r="G35" s="20">
        <f>IF($B35="","",IF(COUNTIFS('05_受講明細'!$C$3:$C$2000,$B35,'05_受講明細'!$D$3:$D$2000,G$3,'05_受講明細'!$B$3:$B$2000,"&gt;="&amp;年度開始,'05_受講明細'!$B$3:$B$2000,"&lt;="&amp;年度終了)&gt;=G$2,"○","●"))</f>
        <v/>
      </c>
      <c r="H35" s="20">
        <f>IF($B35="","",IF(COUNTIFS('05_受講明細'!$C$3:$C$2000,$B35,'05_受講明細'!$D$3:$D$2000,H$3,'05_受講明細'!$B$3:$B$2000,"&gt;="&amp;年度開始,'05_受講明細'!$B$3:$B$2000,"&lt;="&amp;年度終了)&gt;=H$2,"○","●"))</f>
        <v/>
      </c>
      <c r="I35" s="20">
        <f>IF($B35="","",IF(COUNTIFS('05_受講明細'!$C$3:$C$2000,$B35,'05_受講明細'!$D$3:$D$2000,I$3,'05_受講明細'!$B$3:$B$2000,"&gt;="&amp;年度開始,'05_受講明細'!$B$3:$B$2000,"&lt;="&amp;年度終了)&gt;=I$2,"○","●"))</f>
        <v/>
      </c>
      <c r="J35" s="20">
        <f>IF($B35="","",IF(COUNTIFS('05_受講明細'!$C$3:$C$2000,$B35,'05_受講明細'!$D$3:$D$2000,J$3,'05_受講明細'!$B$3:$B$2000,"&gt;="&amp;年度開始,'05_受講明細'!$B$3:$B$2000,"&lt;="&amp;年度終了)&gt;=J$2,"○","●"))</f>
        <v/>
      </c>
      <c r="K35" s="20">
        <f>IF($B35="","",IF(COUNTIFS('05_受講明細'!$C$3:$C$2000,$B35,'05_受講明細'!$D$3:$D$2000,K$3,'05_受講明細'!$B$3:$B$2000,"&gt;="&amp;年度開始,'05_受講明細'!$B$3:$B$2000,"&lt;="&amp;年度終了)&gt;=K$2,"○","●"))</f>
        <v/>
      </c>
      <c r="L35" s="20">
        <f>IF($B35="","",IF(COUNTIFS('05_受講明細'!$C$3:$C$2000,$B35,'05_受講明細'!$D$3:$D$2000,L$3,'05_受講明細'!$B$3:$B$2000,"&gt;="&amp;年度開始,'05_受講明細'!$B$3:$B$2000,"&lt;="&amp;年度終了)&gt;=L$2,"○","●"))</f>
        <v/>
      </c>
      <c r="M35" s="29">
        <f>IF($B35="","",ROUND(COUNTIF($E35:$L35,"○")/COUNTA($E$4:$L$4),3))</f>
        <v/>
      </c>
    </row>
    <row r="36" ht="16" customHeight="1">
      <c r="A36" s="20" t="n">
        <v>32</v>
      </c>
      <c r="B36" s="20">
        <f>IF('02_職員マスタ'!$J34="在籍",'02_職員マスタ'!$B34,"")</f>
        <v/>
      </c>
      <c r="C36" s="20">
        <f>IF($B36="","",'02_職員マスタ'!$C34)</f>
        <v/>
      </c>
      <c r="D36" s="20">
        <f>IF($B36="","",'02_職員マスタ'!$D34)</f>
        <v/>
      </c>
      <c r="E36" s="20">
        <f>IF($B36="","",IF(COUNTIFS('05_受講明細'!$C$3:$C$2000,$B36,'05_受講明細'!$D$3:$D$2000,E$3,'05_受講明細'!$B$3:$B$2000,"&gt;="&amp;年度開始,'05_受講明細'!$B$3:$B$2000,"&lt;="&amp;年度終了)&gt;=E$2,"○","●"))</f>
        <v/>
      </c>
      <c r="F36" s="20">
        <f>IF($B36="","",IF(COUNTIFS('05_受講明細'!$C$3:$C$2000,$B36,'05_受講明細'!$D$3:$D$2000,F$3,'05_受講明細'!$B$3:$B$2000,"&gt;="&amp;年度開始,'05_受講明細'!$B$3:$B$2000,"&lt;="&amp;年度終了)&gt;=F$2,"○","●"))</f>
        <v/>
      </c>
      <c r="G36" s="20">
        <f>IF($B36="","",IF(COUNTIFS('05_受講明細'!$C$3:$C$2000,$B36,'05_受講明細'!$D$3:$D$2000,G$3,'05_受講明細'!$B$3:$B$2000,"&gt;="&amp;年度開始,'05_受講明細'!$B$3:$B$2000,"&lt;="&amp;年度終了)&gt;=G$2,"○","●"))</f>
        <v/>
      </c>
      <c r="H36" s="20">
        <f>IF($B36="","",IF(COUNTIFS('05_受講明細'!$C$3:$C$2000,$B36,'05_受講明細'!$D$3:$D$2000,H$3,'05_受講明細'!$B$3:$B$2000,"&gt;="&amp;年度開始,'05_受講明細'!$B$3:$B$2000,"&lt;="&amp;年度終了)&gt;=H$2,"○","●"))</f>
        <v/>
      </c>
      <c r="I36" s="20">
        <f>IF($B36="","",IF(COUNTIFS('05_受講明細'!$C$3:$C$2000,$B36,'05_受講明細'!$D$3:$D$2000,I$3,'05_受講明細'!$B$3:$B$2000,"&gt;="&amp;年度開始,'05_受講明細'!$B$3:$B$2000,"&lt;="&amp;年度終了)&gt;=I$2,"○","●"))</f>
        <v/>
      </c>
      <c r="J36" s="20">
        <f>IF($B36="","",IF(COUNTIFS('05_受講明細'!$C$3:$C$2000,$B36,'05_受講明細'!$D$3:$D$2000,J$3,'05_受講明細'!$B$3:$B$2000,"&gt;="&amp;年度開始,'05_受講明細'!$B$3:$B$2000,"&lt;="&amp;年度終了)&gt;=J$2,"○","●"))</f>
        <v/>
      </c>
      <c r="K36" s="20">
        <f>IF($B36="","",IF(COUNTIFS('05_受講明細'!$C$3:$C$2000,$B36,'05_受講明細'!$D$3:$D$2000,K$3,'05_受講明細'!$B$3:$B$2000,"&gt;="&amp;年度開始,'05_受講明細'!$B$3:$B$2000,"&lt;="&amp;年度終了)&gt;=K$2,"○","●"))</f>
        <v/>
      </c>
      <c r="L36" s="20">
        <f>IF($B36="","",IF(COUNTIFS('05_受講明細'!$C$3:$C$2000,$B36,'05_受講明細'!$D$3:$D$2000,L$3,'05_受講明細'!$B$3:$B$2000,"&gt;="&amp;年度開始,'05_受講明細'!$B$3:$B$2000,"&lt;="&amp;年度終了)&gt;=L$2,"○","●"))</f>
        <v/>
      </c>
      <c r="M36" s="29">
        <f>IF($B36="","",ROUND(COUNTIF($E36:$L36,"○")/COUNTA($E$4:$L$4),3))</f>
        <v/>
      </c>
    </row>
    <row r="37" ht="16" customHeight="1">
      <c r="A37" s="20" t="n">
        <v>33</v>
      </c>
      <c r="B37" s="20">
        <f>IF('02_職員マスタ'!$J35="在籍",'02_職員マスタ'!$B35,"")</f>
        <v/>
      </c>
      <c r="C37" s="20">
        <f>IF($B37="","",'02_職員マスタ'!$C35)</f>
        <v/>
      </c>
      <c r="D37" s="20">
        <f>IF($B37="","",'02_職員マスタ'!$D35)</f>
        <v/>
      </c>
      <c r="E37" s="20">
        <f>IF($B37="","",IF(COUNTIFS('05_受講明細'!$C$3:$C$2000,$B37,'05_受講明細'!$D$3:$D$2000,E$3,'05_受講明細'!$B$3:$B$2000,"&gt;="&amp;年度開始,'05_受講明細'!$B$3:$B$2000,"&lt;="&amp;年度終了)&gt;=E$2,"○","●"))</f>
        <v/>
      </c>
      <c r="F37" s="20">
        <f>IF($B37="","",IF(COUNTIFS('05_受講明細'!$C$3:$C$2000,$B37,'05_受講明細'!$D$3:$D$2000,F$3,'05_受講明細'!$B$3:$B$2000,"&gt;="&amp;年度開始,'05_受講明細'!$B$3:$B$2000,"&lt;="&amp;年度終了)&gt;=F$2,"○","●"))</f>
        <v/>
      </c>
      <c r="G37" s="20">
        <f>IF($B37="","",IF(COUNTIFS('05_受講明細'!$C$3:$C$2000,$B37,'05_受講明細'!$D$3:$D$2000,G$3,'05_受講明細'!$B$3:$B$2000,"&gt;="&amp;年度開始,'05_受講明細'!$B$3:$B$2000,"&lt;="&amp;年度終了)&gt;=G$2,"○","●"))</f>
        <v/>
      </c>
      <c r="H37" s="20">
        <f>IF($B37="","",IF(COUNTIFS('05_受講明細'!$C$3:$C$2000,$B37,'05_受講明細'!$D$3:$D$2000,H$3,'05_受講明細'!$B$3:$B$2000,"&gt;="&amp;年度開始,'05_受講明細'!$B$3:$B$2000,"&lt;="&amp;年度終了)&gt;=H$2,"○","●"))</f>
        <v/>
      </c>
      <c r="I37" s="20">
        <f>IF($B37="","",IF(COUNTIFS('05_受講明細'!$C$3:$C$2000,$B37,'05_受講明細'!$D$3:$D$2000,I$3,'05_受講明細'!$B$3:$B$2000,"&gt;="&amp;年度開始,'05_受講明細'!$B$3:$B$2000,"&lt;="&amp;年度終了)&gt;=I$2,"○","●"))</f>
        <v/>
      </c>
      <c r="J37" s="20">
        <f>IF($B37="","",IF(COUNTIFS('05_受講明細'!$C$3:$C$2000,$B37,'05_受講明細'!$D$3:$D$2000,J$3,'05_受講明細'!$B$3:$B$2000,"&gt;="&amp;年度開始,'05_受講明細'!$B$3:$B$2000,"&lt;="&amp;年度終了)&gt;=J$2,"○","●"))</f>
        <v/>
      </c>
      <c r="K37" s="20">
        <f>IF($B37="","",IF(COUNTIFS('05_受講明細'!$C$3:$C$2000,$B37,'05_受講明細'!$D$3:$D$2000,K$3,'05_受講明細'!$B$3:$B$2000,"&gt;="&amp;年度開始,'05_受講明細'!$B$3:$B$2000,"&lt;="&amp;年度終了)&gt;=K$2,"○","●"))</f>
        <v/>
      </c>
      <c r="L37" s="20">
        <f>IF($B37="","",IF(COUNTIFS('05_受講明細'!$C$3:$C$2000,$B37,'05_受講明細'!$D$3:$D$2000,L$3,'05_受講明細'!$B$3:$B$2000,"&gt;="&amp;年度開始,'05_受講明細'!$B$3:$B$2000,"&lt;="&amp;年度終了)&gt;=L$2,"○","●"))</f>
        <v/>
      </c>
      <c r="M37" s="29">
        <f>IF($B37="","",ROUND(COUNTIF($E37:$L37,"○")/COUNTA($E$4:$L$4),3))</f>
        <v/>
      </c>
    </row>
    <row r="38" ht="16" customHeight="1">
      <c r="A38" s="20" t="n">
        <v>34</v>
      </c>
      <c r="B38" s="20">
        <f>IF('02_職員マスタ'!$J36="在籍",'02_職員マスタ'!$B36,"")</f>
        <v/>
      </c>
      <c r="C38" s="20">
        <f>IF($B38="","",'02_職員マスタ'!$C36)</f>
        <v/>
      </c>
      <c r="D38" s="20">
        <f>IF($B38="","",'02_職員マスタ'!$D36)</f>
        <v/>
      </c>
      <c r="E38" s="20">
        <f>IF($B38="","",IF(COUNTIFS('05_受講明細'!$C$3:$C$2000,$B38,'05_受講明細'!$D$3:$D$2000,E$3,'05_受講明細'!$B$3:$B$2000,"&gt;="&amp;年度開始,'05_受講明細'!$B$3:$B$2000,"&lt;="&amp;年度終了)&gt;=E$2,"○","●"))</f>
        <v/>
      </c>
      <c r="F38" s="20">
        <f>IF($B38="","",IF(COUNTIFS('05_受講明細'!$C$3:$C$2000,$B38,'05_受講明細'!$D$3:$D$2000,F$3,'05_受講明細'!$B$3:$B$2000,"&gt;="&amp;年度開始,'05_受講明細'!$B$3:$B$2000,"&lt;="&amp;年度終了)&gt;=F$2,"○","●"))</f>
        <v/>
      </c>
      <c r="G38" s="20">
        <f>IF($B38="","",IF(COUNTIFS('05_受講明細'!$C$3:$C$2000,$B38,'05_受講明細'!$D$3:$D$2000,G$3,'05_受講明細'!$B$3:$B$2000,"&gt;="&amp;年度開始,'05_受講明細'!$B$3:$B$2000,"&lt;="&amp;年度終了)&gt;=G$2,"○","●"))</f>
        <v/>
      </c>
      <c r="H38" s="20">
        <f>IF($B38="","",IF(COUNTIFS('05_受講明細'!$C$3:$C$2000,$B38,'05_受講明細'!$D$3:$D$2000,H$3,'05_受講明細'!$B$3:$B$2000,"&gt;="&amp;年度開始,'05_受講明細'!$B$3:$B$2000,"&lt;="&amp;年度終了)&gt;=H$2,"○","●"))</f>
        <v/>
      </c>
      <c r="I38" s="20">
        <f>IF($B38="","",IF(COUNTIFS('05_受講明細'!$C$3:$C$2000,$B38,'05_受講明細'!$D$3:$D$2000,I$3,'05_受講明細'!$B$3:$B$2000,"&gt;="&amp;年度開始,'05_受講明細'!$B$3:$B$2000,"&lt;="&amp;年度終了)&gt;=I$2,"○","●"))</f>
        <v/>
      </c>
      <c r="J38" s="20">
        <f>IF($B38="","",IF(COUNTIFS('05_受講明細'!$C$3:$C$2000,$B38,'05_受講明細'!$D$3:$D$2000,J$3,'05_受講明細'!$B$3:$B$2000,"&gt;="&amp;年度開始,'05_受講明細'!$B$3:$B$2000,"&lt;="&amp;年度終了)&gt;=J$2,"○","●"))</f>
        <v/>
      </c>
      <c r="K38" s="20">
        <f>IF($B38="","",IF(COUNTIFS('05_受講明細'!$C$3:$C$2000,$B38,'05_受講明細'!$D$3:$D$2000,K$3,'05_受講明細'!$B$3:$B$2000,"&gt;="&amp;年度開始,'05_受講明細'!$B$3:$B$2000,"&lt;="&amp;年度終了)&gt;=K$2,"○","●"))</f>
        <v/>
      </c>
      <c r="L38" s="20">
        <f>IF($B38="","",IF(COUNTIFS('05_受講明細'!$C$3:$C$2000,$B38,'05_受講明細'!$D$3:$D$2000,L$3,'05_受講明細'!$B$3:$B$2000,"&gt;="&amp;年度開始,'05_受講明細'!$B$3:$B$2000,"&lt;="&amp;年度終了)&gt;=L$2,"○","●"))</f>
        <v/>
      </c>
      <c r="M38" s="29">
        <f>IF($B38="","",ROUND(COUNTIF($E38:$L38,"○")/COUNTA($E$4:$L$4),3))</f>
        <v/>
      </c>
    </row>
    <row r="39" ht="16" customHeight="1">
      <c r="A39" s="20" t="n">
        <v>35</v>
      </c>
      <c r="B39" s="20">
        <f>IF('02_職員マスタ'!$J37="在籍",'02_職員マスタ'!$B37,"")</f>
        <v/>
      </c>
      <c r="C39" s="20">
        <f>IF($B39="","",'02_職員マスタ'!$C37)</f>
        <v/>
      </c>
      <c r="D39" s="20">
        <f>IF($B39="","",'02_職員マスタ'!$D37)</f>
        <v/>
      </c>
      <c r="E39" s="20">
        <f>IF($B39="","",IF(COUNTIFS('05_受講明細'!$C$3:$C$2000,$B39,'05_受講明細'!$D$3:$D$2000,E$3,'05_受講明細'!$B$3:$B$2000,"&gt;="&amp;年度開始,'05_受講明細'!$B$3:$B$2000,"&lt;="&amp;年度終了)&gt;=E$2,"○","●"))</f>
        <v/>
      </c>
      <c r="F39" s="20">
        <f>IF($B39="","",IF(COUNTIFS('05_受講明細'!$C$3:$C$2000,$B39,'05_受講明細'!$D$3:$D$2000,F$3,'05_受講明細'!$B$3:$B$2000,"&gt;="&amp;年度開始,'05_受講明細'!$B$3:$B$2000,"&lt;="&amp;年度終了)&gt;=F$2,"○","●"))</f>
        <v/>
      </c>
      <c r="G39" s="20">
        <f>IF($B39="","",IF(COUNTIFS('05_受講明細'!$C$3:$C$2000,$B39,'05_受講明細'!$D$3:$D$2000,G$3,'05_受講明細'!$B$3:$B$2000,"&gt;="&amp;年度開始,'05_受講明細'!$B$3:$B$2000,"&lt;="&amp;年度終了)&gt;=G$2,"○","●"))</f>
        <v/>
      </c>
      <c r="H39" s="20">
        <f>IF($B39="","",IF(COUNTIFS('05_受講明細'!$C$3:$C$2000,$B39,'05_受講明細'!$D$3:$D$2000,H$3,'05_受講明細'!$B$3:$B$2000,"&gt;="&amp;年度開始,'05_受講明細'!$B$3:$B$2000,"&lt;="&amp;年度終了)&gt;=H$2,"○","●"))</f>
        <v/>
      </c>
      <c r="I39" s="20">
        <f>IF($B39="","",IF(COUNTIFS('05_受講明細'!$C$3:$C$2000,$B39,'05_受講明細'!$D$3:$D$2000,I$3,'05_受講明細'!$B$3:$B$2000,"&gt;="&amp;年度開始,'05_受講明細'!$B$3:$B$2000,"&lt;="&amp;年度終了)&gt;=I$2,"○","●"))</f>
        <v/>
      </c>
      <c r="J39" s="20">
        <f>IF($B39="","",IF(COUNTIFS('05_受講明細'!$C$3:$C$2000,$B39,'05_受講明細'!$D$3:$D$2000,J$3,'05_受講明細'!$B$3:$B$2000,"&gt;="&amp;年度開始,'05_受講明細'!$B$3:$B$2000,"&lt;="&amp;年度終了)&gt;=J$2,"○","●"))</f>
        <v/>
      </c>
      <c r="K39" s="20">
        <f>IF($B39="","",IF(COUNTIFS('05_受講明細'!$C$3:$C$2000,$B39,'05_受講明細'!$D$3:$D$2000,K$3,'05_受講明細'!$B$3:$B$2000,"&gt;="&amp;年度開始,'05_受講明細'!$B$3:$B$2000,"&lt;="&amp;年度終了)&gt;=K$2,"○","●"))</f>
        <v/>
      </c>
      <c r="L39" s="20">
        <f>IF($B39="","",IF(COUNTIFS('05_受講明細'!$C$3:$C$2000,$B39,'05_受講明細'!$D$3:$D$2000,L$3,'05_受講明細'!$B$3:$B$2000,"&gt;="&amp;年度開始,'05_受講明細'!$B$3:$B$2000,"&lt;="&amp;年度終了)&gt;=L$2,"○","●"))</f>
        <v/>
      </c>
      <c r="M39" s="29">
        <f>IF($B39="","",ROUND(COUNTIF($E39:$L39,"○")/COUNTA($E$4:$L$4),3))</f>
        <v/>
      </c>
    </row>
    <row r="40" ht="16" customHeight="1">
      <c r="A40" s="20" t="n">
        <v>36</v>
      </c>
      <c r="B40" s="20">
        <f>IF('02_職員マスタ'!$J38="在籍",'02_職員マスタ'!$B38,"")</f>
        <v/>
      </c>
      <c r="C40" s="20">
        <f>IF($B40="","",'02_職員マスタ'!$C38)</f>
        <v/>
      </c>
      <c r="D40" s="20">
        <f>IF($B40="","",'02_職員マスタ'!$D38)</f>
        <v/>
      </c>
      <c r="E40" s="20">
        <f>IF($B40="","",IF(COUNTIFS('05_受講明細'!$C$3:$C$2000,$B40,'05_受講明細'!$D$3:$D$2000,E$3,'05_受講明細'!$B$3:$B$2000,"&gt;="&amp;年度開始,'05_受講明細'!$B$3:$B$2000,"&lt;="&amp;年度終了)&gt;=E$2,"○","●"))</f>
        <v/>
      </c>
      <c r="F40" s="20">
        <f>IF($B40="","",IF(COUNTIFS('05_受講明細'!$C$3:$C$2000,$B40,'05_受講明細'!$D$3:$D$2000,F$3,'05_受講明細'!$B$3:$B$2000,"&gt;="&amp;年度開始,'05_受講明細'!$B$3:$B$2000,"&lt;="&amp;年度終了)&gt;=F$2,"○","●"))</f>
        <v/>
      </c>
      <c r="G40" s="20">
        <f>IF($B40="","",IF(COUNTIFS('05_受講明細'!$C$3:$C$2000,$B40,'05_受講明細'!$D$3:$D$2000,G$3,'05_受講明細'!$B$3:$B$2000,"&gt;="&amp;年度開始,'05_受講明細'!$B$3:$B$2000,"&lt;="&amp;年度終了)&gt;=G$2,"○","●"))</f>
        <v/>
      </c>
      <c r="H40" s="20">
        <f>IF($B40="","",IF(COUNTIFS('05_受講明細'!$C$3:$C$2000,$B40,'05_受講明細'!$D$3:$D$2000,H$3,'05_受講明細'!$B$3:$B$2000,"&gt;="&amp;年度開始,'05_受講明細'!$B$3:$B$2000,"&lt;="&amp;年度終了)&gt;=H$2,"○","●"))</f>
        <v/>
      </c>
      <c r="I40" s="20">
        <f>IF($B40="","",IF(COUNTIFS('05_受講明細'!$C$3:$C$2000,$B40,'05_受講明細'!$D$3:$D$2000,I$3,'05_受講明細'!$B$3:$B$2000,"&gt;="&amp;年度開始,'05_受講明細'!$B$3:$B$2000,"&lt;="&amp;年度終了)&gt;=I$2,"○","●"))</f>
        <v/>
      </c>
      <c r="J40" s="20">
        <f>IF($B40="","",IF(COUNTIFS('05_受講明細'!$C$3:$C$2000,$B40,'05_受講明細'!$D$3:$D$2000,J$3,'05_受講明細'!$B$3:$B$2000,"&gt;="&amp;年度開始,'05_受講明細'!$B$3:$B$2000,"&lt;="&amp;年度終了)&gt;=J$2,"○","●"))</f>
        <v/>
      </c>
      <c r="K40" s="20">
        <f>IF($B40="","",IF(COUNTIFS('05_受講明細'!$C$3:$C$2000,$B40,'05_受講明細'!$D$3:$D$2000,K$3,'05_受講明細'!$B$3:$B$2000,"&gt;="&amp;年度開始,'05_受講明細'!$B$3:$B$2000,"&lt;="&amp;年度終了)&gt;=K$2,"○","●"))</f>
        <v/>
      </c>
      <c r="L40" s="20">
        <f>IF($B40="","",IF(COUNTIFS('05_受講明細'!$C$3:$C$2000,$B40,'05_受講明細'!$D$3:$D$2000,L$3,'05_受講明細'!$B$3:$B$2000,"&gt;="&amp;年度開始,'05_受講明細'!$B$3:$B$2000,"&lt;="&amp;年度終了)&gt;=L$2,"○","●"))</f>
        <v/>
      </c>
      <c r="M40" s="29">
        <f>IF($B40="","",ROUND(COUNTIF($E40:$L40,"○")/COUNTA($E$4:$L$4),3))</f>
        <v/>
      </c>
    </row>
    <row r="41" ht="16" customHeight="1">
      <c r="A41" s="20" t="n">
        <v>37</v>
      </c>
      <c r="B41" s="20">
        <f>IF('02_職員マスタ'!$J39="在籍",'02_職員マスタ'!$B39,"")</f>
        <v/>
      </c>
      <c r="C41" s="20">
        <f>IF($B41="","",'02_職員マスタ'!$C39)</f>
        <v/>
      </c>
      <c r="D41" s="20">
        <f>IF($B41="","",'02_職員マスタ'!$D39)</f>
        <v/>
      </c>
      <c r="E41" s="20">
        <f>IF($B41="","",IF(COUNTIFS('05_受講明細'!$C$3:$C$2000,$B41,'05_受講明細'!$D$3:$D$2000,E$3,'05_受講明細'!$B$3:$B$2000,"&gt;="&amp;年度開始,'05_受講明細'!$B$3:$B$2000,"&lt;="&amp;年度終了)&gt;=E$2,"○","●"))</f>
        <v/>
      </c>
      <c r="F41" s="20">
        <f>IF($B41="","",IF(COUNTIFS('05_受講明細'!$C$3:$C$2000,$B41,'05_受講明細'!$D$3:$D$2000,F$3,'05_受講明細'!$B$3:$B$2000,"&gt;="&amp;年度開始,'05_受講明細'!$B$3:$B$2000,"&lt;="&amp;年度終了)&gt;=F$2,"○","●"))</f>
        <v/>
      </c>
      <c r="G41" s="20">
        <f>IF($B41="","",IF(COUNTIFS('05_受講明細'!$C$3:$C$2000,$B41,'05_受講明細'!$D$3:$D$2000,G$3,'05_受講明細'!$B$3:$B$2000,"&gt;="&amp;年度開始,'05_受講明細'!$B$3:$B$2000,"&lt;="&amp;年度終了)&gt;=G$2,"○","●"))</f>
        <v/>
      </c>
      <c r="H41" s="20">
        <f>IF($B41="","",IF(COUNTIFS('05_受講明細'!$C$3:$C$2000,$B41,'05_受講明細'!$D$3:$D$2000,H$3,'05_受講明細'!$B$3:$B$2000,"&gt;="&amp;年度開始,'05_受講明細'!$B$3:$B$2000,"&lt;="&amp;年度終了)&gt;=H$2,"○","●"))</f>
        <v/>
      </c>
      <c r="I41" s="20">
        <f>IF($B41="","",IF(COUNTIFS('05_受講明細'!$C$3:$C$2000,$B41,'05_受講明細'!$D$3:$D$2000,I$3,'05_受講明細'!$B$3:$B$2000,"&gt;="&amp;年度開始,'05_受講明細'!$B$3:$B$2000,"&lt;="&amp;年度終了)&gt;=I$2,"○","●"))</f>
        <v/>
      </c>
      <c r="J41" s="20">
        <f>IF($B41="","",IF(COUNTIFS('05_受講明細'!$C$3:$C$2000,$B41,'05_受講明細'!$D$3:$D$2000,J$3,'05_受講明細'!$B$3:$B$2000,"&gt;="&amp;年度開始,'05_受講明細'!$B$3:$B$2000,"&lt;="&amp;年度終了)&gt;=J$2,"○","●"))</f>
        <v/>
      </c>
      <c r="K41" s="20">
        <f>IF($B41="","",IF(COUNTIFS('05_受講明細'!$C$3:$C$2000,$B41,'05_受講明細'!$D$3:$D$2000,K$3,'05_受講明細'!$B$3:$B$2000,"&gt;="&amp;年度開始,'05_受講明細'!$B$3:$B$2000,"&lt;="&amp;年度終了)&gt;=K$2,"○","●"))</f>
        <v/>
      </c>
      <c r="L41" s="20">
        <f>IF($B41="","",IF(COUNTIFS('05_受講明細'!$C$3:$C$2000,$B41,'05_受講明細'!$D$3:$D$2000,L$3,'05_受講明細'!$B$3:$B$2000,"&gt;="&amp;年度開始,'05_受講明細'!$B$3:$B$2000,"&lt;="&amp;年度終了)&gt;=L$2,"○","●"))</f>
        <v/>
      </c>
      <c r="M41" s="29">
        <f>IF($B41="","",ROUND(COUNTIF($E41:$L41,"○")/COUNTA($E$4:$L$4),3))</f>
        <v/>
      </c>
    </row>
    <row r="42" ht="16" customHeight="1">
      <c r="A42" s="20" t="n">
        <v>38</v>
      </c>
      <c r="B42" s="20">
        <f>IF('02_職員マスタ'!$J40="在籍",'02_職員マスタ'!$B40,"")</f>
        <v/>
      </c>
      <c r="C42" s="20">
        <f>IF($B42="","",'02_職員マスタ'!$C40)</f>
        <v/>
      </c>
      <c r="D42" s="20">
        <f>IF($B42="","",'02_職員マスタ'!$D40)</f>
        <v/>
      </c>
      <c r="E42" s="20">
        <f>IF($B42="","",IF(COUNTIFS('05_受講明細'!$C$3:$C$2000,$B42,'05_受講明細'!$D$3:$D$2000,E$3,'05_受講明細'!$B$3:$B$2000,"&gt;="&amp;年度開始,'05_受講明細'!$B$3:$B$2000,"&lt;="&amp;年度終了)&gt;=E$2,"○","●"))</f>
        <v/>
      </c>
      <c r="F42" s="20">
        <f>IF($B42="","",IF(COUNTIFS('05_受講明細'!$C$3:$C$2000,$B42,'05_受講明細'!$D$3:$D$2000,F$3,'05_受講明細'!$B$3:$B$2000,"&gt;="&amp;年度開始,'05_受講明細'!$B$3:$B$2000,"&lt;="&amp;年度終了)&gt;=F$2,"○","●"))</f>
        <v/>
      </c>
      <c r="G42" s="20">
        <f>IF($B42="","",IF(COUNTIFS('05_受講明細'!$C$3:$C$2000,$B42,'05_受講明細'!$D$3:$D$2000,G$3,'05_受講明細'!$B$3:$B$2000,"&gt;="&amp;年度開始,'05_受講明細'!$B$3:$B$2000,"&lt;="&amp;年度終了)&gt;=G$2,"○","●"))</f>
        <v/>
      </c>
      <c r="H42" s="20">
        <f>IF($B42="","",IF(COUNTIFS('05_受講明細'!$C$3:$C$2000,$B42,'05_受講明細'!$D$3:$D$2000,H$3,'05_受講明細'!$B$3:$B$2000,"&gt;="&amp;年度開始,'05_受講明細'!$B$3:$B$2000,"&lt;="&amp;年度終了)&gt;=H$2,"○","●"))</f>
        <v/>
      </c>
      <c r="I42" s="20">
        <f>IF($B42="","",IF(COUNTIFS('05_受講明細'!$C$3:$C$2000,$B42,'05_受講明細'!$D$3:$D$2000,I$3,'05_受講明細'!$B$3:$B$2000,"&gt;="&amp;年度開始,'05_受講明細'!$B$3:$B$2000,"&lt;="&amp;年度終了)&gt;=I$2,"○","●"))</f>
        <v/>
      </c>
      <c r="J42" s="20">
        <f>IF($B42="","",IF(COUNTIFS('05_受講明細'!$C$3:$C$2000,$B42,'05_受講明細'!$D$3:$D$2000,J$3,'05_受講明細'!$B$3:$B$2000,"&gt;="&amp;年度開始,'05_受講明細'!$B$3:$B$2000,"&lt;="&amp;年度終了)&gt;=J$2,"○","●"))</f>
        <v/>
      </c>
      <c r="K42" s="20">
        <f>IF($B42="","",IF(COUNTIFS('05_受講明細'!$C$3:$C$2000,$B42,'05_受講明細'!$D$3:$D$2000,K$3,'05_受講明細'!$B$3:$B$2000,"&gt;="&amp;年度開始,'05_受講明細'!$B$3:$B$2000,"&lt;="&amp;年度終了)&gt;=K$2,"○","●"))</f>
        <v/>
      </c>
      <c r="L42" s="20">
        <f>IF($B42="","",IF(COUNTIFS('05_受講明細'!$C$3:$C$2000,$B42,'05_受講明細'!$D$3:$D$2000,L$3,'05_受講明細'!$B$3:$B$2000,"&gt;="&amp;年度開始,'05_受講明細'!$B$3:$B$2000,"&lt;="&amp;年度終了)&gt;=L$2,"○","●"))</f>
        <v/>
      </c>
      <c r="M42" s="29">
        <f>IF($B42="","",ROUND(COUNTIF($E42:$L42,"○")/COUNTA($E$4:$L$4),3))</f>
        <v/>
      </c>
    </row>
    <row r="43" ht="16" customHeight="1">
      <c r="A43" s="20" t="n">
        <v>39</v>
      </c>
      <c r="B43" s="20">
        <f>IF('02_職員マスタ'!$J41="在籍",'02_職員マスタ'!$B41,"")</f>
        <v/>
      </c>
      <c r="C43" s="20">
        <f>IF($B43="","",'02_職員マスタ'!$C41)</f>
        <v/>
      </c>
      <c r="D43" s="20">
        <f>IF($B43="","",'02_職員マスタ'!$D41)</f>
        <v/>
      </c>
      <c r="E43" s="20">
        <f>IF($B43="","",IF(COUNTIFS('05_受講明細'!$C$3:$C$2000,$B43,'05_受講明細'!$D$3:$D$2000,E$3,'05_受講明細'!$B$3:$B$2000,"&gt;="&amp;年度開始,'05_受講明細'!$B$3:$B$2000,"&lt;="&amp;年度終了)&gt;=E$2,"○","●"))</f>
        <v/>
      </c>
      <c r="F43" s="20">
        <f>IF($B43="","",IF(COUNTIFS('05_受講明細'!$C$3:$C$2000,$B43,'05_受講明細'!$D$3:$D$2000,F$3,'05_受講明細'!$B$3:$B$2000,"&gt;="&amp;年度開始,'05_受講明細'!$B$3:$B$2000,"&lt;="&amp;年度終了)&gt;=F$2,"○","●"))</f>
        <v/>
      </c>
      <c r="G43" s="20">
        <f>IF($B43="","",IF(COUNTIFS('05_受講明細'!$C$3:$C$2000,$B43,'05_受講明細'!$D$3:$D$2000,G$3,'05_受講明細'!$B$3:$B$2000,"&gt;="&amp;年度開始,'05_受講明細'!$B$3:$B$2000,"&lt;="&amp;年度終了)&gt;=G$2,"○","●"))</f>
        <v/>
      </c>
      <c r="H43" s="20">
        <f>IF($B43="","",IF(COUNTIFS('05_受講明細'!$C$3:$C$2000,$B43,'05_受講明細'!$D$3:$D$2000,H$3,'05_受講明細'!$B$3:$B$2000,"&gt;="&amp;年度開始,'05_受講明細'!$B$3:$B$2000,"&lt;="&amp;年度終了)&gt;=H$2,"○","●"))</f>
        <v/>
      </c>
      <c r="I43" s="20">
        <f>IF($B43="","",IF(COUNTIFS('05_受講明細'!$C$3:$C$2000,$B43,'05_受講明細'!$D$3:$D$2000,I$3,'05_受講明細'!$B$3:$B$2000,"&gt;="&amp;年度開始,'05_受講明細'!$B$3:$B$2000,"&lt;="&amp;年度終了)&gt;=I$2,"○","●"))</f>
        <v/>
      </c>
      <c r="J43" s="20">
        <f>IF($B43="","",IF(COUNTIFS('05_受講明細'!$C$3:$C$2000,$B43,'05_受講明細'!$D$3:$D$2000,J$3,'05_受講明細'!$B$3:$B$2000,"&gt;="&amp;年度開始,'05_受講明細'!$B$3:$B$2000,"&lt;="&amp;年度終了)&gt;=J$2,"○","●"))</f>
        <v/>
      </c>
      <c r="K43" s="20">
        <f>IF($B43="","",IF(COUNTIFS('05_受講明細'!$C$3:$C$2000,$B43,'05_受講明細'!$D$3:$D$2000,K$3,'05_受講明細'!$B$3:$B$2000,"&gt;="&amp;年度開始,'05_受講明細'!$B$3:$B$2000,"&lt;="&amp;年度終了)&gt;=K$2,"○","●"))</f>
        <v/>
      </c>
      <c r="L43" s="20">
        <f>IF($B43="","",IF(COUNTIFS('05_受講明細'!$C$3:$C$2000,$B43,'05_受講明細'!$D$3:$D$2000,L$3,'05_受講明細'!$B$3:$B$2000,"&gt;="&amp;年度開始,'05_受講明細'!$B$3:$B$2000,"&lt;="&amp;年度終了)&gt;=L$2,"○","●"))</f>
        <v/>
      </c>
      <c r="M43" s="29">
        <f>IF($B43="","",ROUND(COUNTIF($E43:$L43,"○")/COUNTA($E$4:$L$4),3))</f>
        <v/>
      </c>
    </row>
    <row r="44" ht="16" customHeight="1">
      <c r="A44" s="20" t="n">
        <v>40</v>
      </c>
      <c r="B44" s="20">
        <f>IF('02_職員マスタ'!$J42="在籍",'02_職員マスタ'!$B42,"")</f>
        <v/>
      </c>
      <c r="C44" s="20">
        <f>IF($B44="","",'02_職員マスタ'!$C42)</f>
        <v/>
      </c>
      <c r="D44" s="20">
        <f>IF($B44="","",'02_職員マスタ'!$D42)</f>
        <v/>
      </c>
      <c r="E44" s="20">
        <f>IF($B44="","",IF(COUNTIFS('05_受講明細'!$C$3:$C$2000,$B44,'05_受講明細'!$D$3:$D$2000,E$3,'05_受講明細'!$B$3:$B$2000,"&gt;="&amp;年度開始,'05_受講明細'!$B$3:$B$2000,"&lt;="&amp;年度終了)&gt;=E$2,"○","●"))</f>
        <v/>
      </c>
      <c r="F44" s="20">
        <f>IF($B44="","",IF(COUNTIFS('05_受講明細'!$C$3:$C$2000,$B44,'05_受講明細'!$D$3:$D$2000,F$3,'05_受講明細'!$B$3:$B$2000,"&gt;="&amp;年度開始,'05_受講明細'!$B$3:$B$2000,"&lt;="&amp;年度終了)&gt;=F$2,"○","●"))</f>
        <v/>
      </c>
      <c r="G44" s="20">
        <f>IF($B44="","",IF(COUNTIFS('05_受講明細'!$C$3:$C$2000,$B44,'05_受講明細'!$D$3:$D$2000,G$3,'05_受講明細'!$B$3:$B$2000,"&gt;="&amp;年度開始,'05_受講明細'!$B$3:$B$2000,"&lt;="&amp;年度終了)&gt;=G$2,"○","●"))</f>
        <v/>
      </c>
      <c r="H44" s="20">
        <f>IF($B44="","",IF(COUNTIFS('05_受講明細'!$C$3:$C$2000,$B44,'05_受講明細'!$D$3:$D$2000,H$3,'05_受講明細'!$B$3:$B$2000,"&gt;="&amp;年度開始,'05_受講明細'!$B$3:$B$2000,"&lt;="&amp;年度終了)&gt;=H$2,"○","●"))</f>
        <v/>
      </c>
      <c r="I44" s="20">
        <f>IF($B44="","",IF(COUNTIFS('05_受講明細'!$C$3:$C$2000,$B44,'05_受講明細'!$D$3:$D$2000,I$3,'05_受講明細'!$B$3:$B$2000,"&gt;="&amp;年度開始,'05_受講明細'!$B$3:$B$2000,"&lt;="&amp;年度終了)&gt;=I$2,"○","●"))</f>
        <v/>
      </c>
      <c r="J44" s="20">
        <f>IF($B44="","",IF(COUNTIFS('05_受講明細'!$C$3:$C$2000,$B44,'05_受講明細'!$D$3:$D$2000,J$3,'05_受講明細'!$B$3:$B$2000,"&gt;="&amp;年度開始,'05_受講明細'!$B$3:$B$2000,"&lt;="&amp;年度終了)&gt;=J$2,"○","●"))</f>
        <v/>
      </c>
      <c r="K44" s="20">
        <f>IF($B44="","",IF(COUNTIFS('05_受講明細'!$C$3:$C$2000,$B44,'05_受講明細'!$D$3:$D$2000,K$3,'05_受講明細'!$B$3:$B$2000,"&gt;="&amp;年度開始,'05_受講明細'!$B$3:$B$2000,"&lt;="&amp;年度終了)&gt;=K$2,"○","●"))</f>
        <v/>
      </c>
      <c r="L44" s="20">
        <f>IF($B44="","",IF(COUNTIFS('05_受講明細'!$C$3:$C$2000,$B44,'05_受講明細'!$D$3:$D$2000,L$3,'05_受講明細'!$B$3:$B$2000,"&gt;="&amp;年度開始,'05_受講明細'!$B$3:$B$2000,"&lt;="&amp;年度終了)&gt;=L$2,"○","●"))</f>
        <v/>
      </c>
      <c r="M44" s="29">
        <f>IF($B44="","",ROUND(COUNTIF($E44:$L44,"○")/COUNTA($E$4:$L$4),3))</f>
        <v/>
      </c>
    </row>
    <row r="46">
      <c r="D46" s="30" t="inlineStr">
        <is>
          <t>テーマ別受講率</t>
        </is>
      </c>
      <c r="E46" s="31">
        <f>IF(SUMPRODUCT(--($B$5:$B$44&lt;&gt;""))=0,"",ROUND(COUNTIF(E$5:E$44,"○")/SUMPRODUCT(--($B$5:$B$44&lt;&gt;"")),3))</f>
        <v/>
      </c>
      <c r="F46" s="31">
        <f>IF(SUMPRODUCT(--($B$5:$B$44&lt;&gt;""))=0,"",ROUND(COUNTIF(F$5:F$44,"○")/SUMPRODUCT(--($B$5:$B$44&lt;&gt;"")),3))</f>
        <v/>
      </c>
      <c r="G46" s="31">
        <f>IF(SUMPRODUCT(--($B$5:$B$44&lt;&gt;""))=0,"",ROUND(COUNTIF(G$5:G$44,"○")/SUMPRODUCT(--($B$5:$B$44&lt;&gt;"")),3))</f>
        <v/>
      </c>
      <c r="H46" s="31">
        <f>IF(SUMPRODUCT(--($B$5:$B$44&lt;&gt;""))=0,"",ROUND(COUNTIF(H$5:H$44,"○")/SUMPRODUCT(--($B$5:$B$44&lt;&gt;"")),3))</f>
        <v/>
      </c>
      <c r="I46" s="31">
        <f>IF(SUMPRODUCT(--($B$5:$B$44&lt;&gt;""))=0,"",ROUND(COUNTIF(I$5:I$44,"○")/SUMPRODUCT(--($B$5:$B$44&lt;&gt;"")),3))</f>
        <v/>
      </c>
      <c r="J46" s="31">
        <f>IF(SUMPRODUCT(--($B$5:$B$44&lt;&gt;""))=0,"",ROUND(COUNTIF(J$5:J$44,"○")/SUMPRODUCT(--($B$5:$B$44&lt;&gt;"")),3))</f>
        <v/>
      </c>
      <c r="K46" s="31">
        <f>IF(SUMPRODUCT(--($B$5:$B$44&lt;&gt;""))=0,"",ROUND(COUNTIF(K$5:K$44,"○")/SUMPRODUCT(--($B$5:$B$44&lt;&gt;"")),3))</f>
        <v/>
      </c>
      <c r="L46" s="31">
        <f>IF(SUMPRODUCT(--($B$5:$B$44&lt;&gt;""))=0,"",ROUND(COUNTIF(L$5:L$44,"○")/SUMPRODUCT(--($B$5:$B$44&lt;&gt;"")),3))</f>
        <v/>
      </c>
      <c r="M46" s="31">
        <f>IF(SUMPRODUCT(--($B$5:$B$44&lt;&gt;""))=0,"",ROUND(COUNTIF($E$5:$L$44,"○")/(SUMPRODUCT(--($B$5:$B$44&lt;&gt;""))*COUNTA($E$4:$L$4)),3))</f>
        <v/>
      </c>
    </row>
    <row r="48">
      <c r="D48" s="25" t="inlineStr">
        <is>
          <t>未受講の組み合わせ件数</t>
        </is>
      </c>
      <c r="E48" s="32">
        <f>COUNTIF($E$5:$L$44,"●")</f>
        <v/>
      </c>
    </row>
    <row r="50">
      <c r="A50" s="7" t="inlineStr">
        <is>
          <t>・2行目（必要回数）と3行目（判定キー）は集計用。判定キーは05_受講明細の研修テーマ名と完全に一致させる。</t>
        </is>
      </c>
    </row>
    <row r="51">
      <c r="A51" s="7" t="inlineStr">
        <is>
          <t>・新規採用者の行は薄い黄色になる。採用時研修（虐待防止・身体拘束適正化・感染症）の実施状況は02_職員マスタのM〜O列で確認する。</t>
        </is>
      </c>
    </row>
    <row r="52">
      <c r="A52" s="7" t="inlineStr">
        <is>
          <t>・雇用形態による対象除外はない（指定通所基準は「従業者に対し」と規定）。非常勤・送迎担当・事務職員が名簿から漏れるのは実地指導で指摘されやすい。</t>
        </is>
      </c>
    </row>
    <row r="53">
      <c r="A53" s="7" t="inlineStr">
        <is>
          <t>・安全計画・ハラスメント・個人情報は国の通知に回数の明示がないため、この表では「年度内に1回受講したか」で判定している。</t>
        </is>
      </c>
    </row>
    <row r="54">
      <c r="A54" s="7" t="inlineStr">
        <is>
          <t>・この表は職員40名分（No.1〜40）。02_職員マスタの行3〜42と1対1で対応している。41名目以降を入れるときは、02とこの表の両方に行を足し、参照行と最下部の集計レンジ（B5:B44 など）も同じ行数まで広げること。</t>
        </is>
      </c>
    </row>
  </sheetData>
  <mergeCells count="5">
    <mergeCell ref="A50:M50"/>
    <mergeCell ref="A53:M53"/>
    <mergeCell ref="A54:M54"/>
    <mergeCell ref="A51:M51"/>
    <mergeCell ref="A52:M52"/>
  </mergeCells>
  <conditionalFormatting sqref="E5:L44">
    <cfRule type="cellIs" priority="1" operator="equal" dxfId="0">
      <formula>"●"</formula>
    </cfRule>
    <cfRule type="cellIs" priority="2" operator="equal" dxfId="3">
      <formula>"○"</formula>
    </cfRule>
  </conditionalFormatting>
  <conditionalFormatting sqref="B5:B44">
    <cfRule type="expression" priority="3" dxfId="4">
      <formula>AND($B5&lt;&gt;"",$M5&lt;1)</formula>
    </cfRule>
  </conditionalFormatting>
  <conditionalFormatting sqref="A5:M44">
    <cfRule type="expression" priority="4" dxfId="1">
      <formula>'02_職員マスタ'!$K3="当年度採用"</formula>
    </cfRule>
  </conditionalFormatting>
  <pageMargins left="0.3" right="0.3" top="0.4" bottom="0.4" header="0.5" footer="0.5"/>
  <pageSetup orientation="landscape" paperSize="9" fitToHeight="0" fitToWidth="1"/>
  <headerFooter>
    <oddHeader/>
    <oddFooter>&amp;L&amp;8 法定研修 年間計画表+受講記録簿（令和8年度版） / 最終確認日 2026年8月14日&amp;R&amp;P / &amp;N</oddFooter>
    <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R70"/>
  <sheetViews>
    <sheetView workbookViewId="0">
      <pane xSplit="2" ySplit="2" topLeftCell="C3"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11" customWidth="1" min="2" max="2"/>
    <col width="22" customWidth="1" min="3" max="3"/>
    <col width="14" customWidth="1" min="4" max="4"/>
    <col width="12" customWidth="1" min="5" max="5"/>
    <col width="24" customWidth="1" min="6" max="6"/>
    <col width="16" customWidth="1" min="7" max="7"/>
    <col width="30" customWidth="1" min="8" max="8"/>
    <col width="30" customWidth="1" min="9" max="9"/>
    <col width="13" customWidth="1" min="10" max="10"/>
    <col width="16" customWidth="1" min="11" max="11"/>
    <col width="16" customWidth="1" min="12" max="12"/>
    <col width="12" customWidth="1" min="13" max="13"/>
    <col width="12" customWidth="1" min="14" max="14"/>
    <col width="11" customWidth="1" min="15" max="15"/>
    <col width="30" customWidth="1" min="17" max="17"/>
    <col width="14" customWidth="1" min="18" max="18"/>
  </cols>
  <sheetData>
    <row r="1" ht="22" customHeight="1">
      <c r="A1" s="1" t="inlineStr">
        <is>
          <t>様式4　委員会開催記録</t>
        </is>
      </c>
    </row>
    <row r="2" ht="32" customHeight="1">
      <c r="A2" s="19" t="inlineStr">
        <is>
          <t>No</t>
        </is>
      </c>
      <c r="B2" s="19" t="inlineStr">
        <is>
          <t>開催日</t>
        </is>
      </c>
      <c r="C2" s="19" t="inlineStr">
        <is>
          <t>委員会名</t>
        </is>
      </c>
      <c r="D2" s="19" t="inlineStr">
        <is>
          <t>開催形態</t>
        </is>
      </c>
      <c r="E2" s="19" t="inlineStr">
        <is>
          <t>開催単位</t>
        </is>
      </c>
      <c r="F2" s="19" t="inlineStr">
        <is>
          <t>出席者</t>
        </is>
      </c>
      <c r="G2" s="19" t="inlineStr">
        <is>
          <t>外部委員</t>
        </is>
      </c>
      <c r="H2" s="19" t="inlineStr">
        <is>
          <t>議題</t>
        </is>
      </c>
      <c r="I2" s="19" t="inlineStr">
        <is>
          <t>決定事項</t>
        </is>
      </c>
      <c r="J2" s="19" t="inlineStr">
        <is>
          <t>従業者への周知日</t>
        </is>
      </c>
      <c r="K2" s="19" t="inlineStr">
        <is>
          <t>周知方法</t>
        </is>
      </c>
      <c r="L2" s="19" t="inlineStr">
        <is>
          <t>周知確認</t>
        </is>
      </c>
      <c r="M2" s="19" t="inlineStr">
        <is>
          <t>議事録作成者</t>
        </is>
      </c>
      <c r="N2" s="19" t="inlineStr">
        <is>
          <t>委員長確認</t>
        </is>
      </c>
      <c r="O2" s="19" t="inlineStr">
        <is>
          <t>保存期限</t>
        </is>
      </c>
    </row>
    <row r="3" ht="26" customHeight="1">
      <c r="A3" s="6" t="n"/>
      <c r="B3" s="8" t="n"/>
      <c r="C3" s="6" t="n"/>
      <c r="D3" s="6" t="n"/>
      <c r="E3" s="6" t="n"/>
      <c r="F3" s="27" t="n"/>
      <c r="G3" s="27" t="n"/>
      <c r="H3" s="27" t="n"/>
      <c r="I3" s="27" t="n"/>
      <c r="J3" s="8" t="n"/>
      <c r="K3" s="27" t="n"/>
      <c r="L3" s="20">
        <f>IF($B3="","",IF($J3="","周知記録なし（要記入）","OK"))</f>
        <v/>
      </c>
      <c r="M3" s="6" t="n"/>
      <c r="N3" s="6" t="n"/>
      <c r="O3" s="22">
        <f>IF($B3="","",DATE(YEAR($B3)+5,MONTH($B3),DAY($B3)))</f>
        <v/>
      </c>
    </row>
    <row r="4" ht="26" customHeight="1">
      <c r="A4" s="6" t="n"/>
      <c r="B4" s="8" t="n"/>
      <c r="C4" s="6" t="n"/>
      <c r="D4" s="6" t="n"/>
      <c r="E4" s="6" t="n"/>
      <c r="F4" s="27" t="n"/>
      <c r="G4" s="27" t="n"/>
      <c r="H4" s="27" t="n"/>
      <c r="I4" s="27" t="n"/>
      <c r="J4" s="8" t="n"/>
      <c r="K4" s="27" t="n"/>
      <c r="L4" s="20">
        <f>IF($B4="","",IF($J4="","周知記録なし（要記入）","OK"))</f>
        <v/>
      </c>
      <c r="M4" s="6" t="n"/>
      <c r="N4" s="6" t="n"/>
      <c r="O4" s="22">
        <f>IF($B4="","",DATE(YEAR($B4)+5,MONTH($B4),DAY($B4)))</f>
        <v/>
      </c>
      <c r="Q4" s="5" t="inlineStr">
        <is>
          <t>委員会の開催状況（自動判定）</t>
        </is>
      </c>
    </row>
    <row r="5" ht="26" customHeight="1">
      <c r="A5" s="6" t="n"/>
      <c r="B5" s="8" t="n"/>
      <c r="C5" s="6" t="n"/>
      <c r="D5" s="6" t="n"/>
      <c r="E5" s="6" t="n"/>
      <c r="F5" s="27" t="n"/>
      <c r="G5" s="27" t="n"/>
      <c r="H5" s="27" t="n"/>
      <c r="I5" s="27" t="n"/>
      <c r="J5" s="8" t="n"/>
      <c r="K5" s="27" t="n"/>
      <c r="L5" s="20">
        <f>IF($B5="","",IF($J5="","周知記録なし（要記入）","OK"))</f>
        <v/>
      </c>
      <c r="M5" s="6" t="n"/>
      <c r="N5" s="6" t="n"/>
      <c r="O5" s="22">
        <f>IF($B5="","",DATE(YEAR($B5)+5,MONTH($B5),DAY($B5)))</f>
        <v/>
      </c>
      <c r="Q5" s="3" t="inlineStr">
        <is>
          <t>虐待防止委員会 直近開催日</t>
        </is>
      </c>
      <c r="R5" s="22">
        <f>IF(COUNTIF($C$3:$C$200,"虐待防止委員会")+COUNTIF($C$3:$C$200,"一体開催（虐待・身体拘束）")=0,"未開催",MAX(_xlfn.MAXIFS($B$3:$B$200,$C$3:$C$200,"虐待防止委員会"),_xlfn.MAXIFS($B$3:$B$200,$C$3:$C$200,"一体開催（虐待・身体拘束）")))</f>
        <v/>
      </c>
    </row>
    <row r="6" ht="26" customHeight="1">
      <c r="A6" s="6" t="n"/>
      <c r="B6" s="8" t="n"/>
      <c r="C6" s="6" t="n"/>
      <c r="D6" s="6" t="n"/>
      <c r="E6" s="6" t="n"/>
      <c r="F6" s="27" t="n"/>
      <c r="G6" s="27" t="n"/>
      <c r="H6" s="27" t="n"/>
      <c r="I6" s="27" t="n"/>
      <c r="J6" s="8" t="n"/>
      <c r="K6" s="27" t="n"/>
      <c r="L6" s="20">
        <f>IF($B6="","",IF($J6="","周知記録なし（要記入）","OK"))</f>
        <v/>
      </c>
      <c r="M6" s="6" t="n"/>
      <c r="N6" s="6" t="n"/>
      <c r="O6" s="22">
        <f>IF($B6="","",DATE(YEAR($B6)+5,MONTH($B6),DAY($B6)))</f>
        <v/>
      </c>
      <c r="Q6" s="3" t="inlineStr">
        <is>
          <t xml:space="preserve">　次回期限（＋12か月）</t>
        </is>
      </c>
      <c r="R6" s="22">
        <f>IF($R$5="未開催","至急開催",EDATE($R$5,12))</f>
        <v/>
      </c>
    </row>
    <row r="7" ht="26" customHeight="1">
      <c r="A7" s="6" t="n"/>
      <c r="B7" s="8" t="n"/>
      <c r="C7" s="6" t="n"/>
      <c r="D7" s="6" t="n"/>
      <c r="E7" s="6" t="n"/>
      <c r="F7" s="27" t="n"/>
      <c r="G7" s="27" t="n"/>
      <c r="H7" s="27" t="n"/>
      <c r="I7" s="27" t="n"/>
      <c r="J7" s="8" t="n"/>
      <c r="K7" s="27" t="n"/>
      <c r="L7" s="20">
        <f>IF($B7="","",IF($J7="","周知記録なし（要記入）","OK"))</f>
        <v/>
      </c>
      <c r="M7" s="6" t="n"/>
      <c r="N7" s="6" t="n"/>
      <c r="O7" s="22">
        <f>IF($B7="","",DATE(YEAR($B7)+5,MONTH($B7),DAY($B7)))</f>
        <v/>
      </c>
      <c r="Q7" s="3" t="inlineStr">
        <is>
          <t>身体拘束適正化検討委員会 直近開催日</t>
        </is>
      </c>
      <c r="R7" s="22">
        <f>IF(COUNTIF($C$3:$C$200,"身体拘束適正化検討委員会")+COUNTIF($C$3:$C$200,"一体開催（虐待・身体拘束）")=0,"未開催",MAX(_xlfn.MAXIFS($B$3:$B$200,$C$3:$C$200,"身体拘束適正化検討委員会"),_xlfn.MAXIFS($B$3:$B$200,$C$3:$C$200,"一体開催（虐待・身体拘束）")))</f>
        <v/>
      </c>
    </row>
    <row r="8" ht="26" customHeight="1">
      <c r="A8" s="6" t="n"/>
      <c r="B8" s="8" t="n"/>
      <c r="C8" s="6" t="n"/>
      <c r="D8" s="6" t="n"/>
      <c r="E8" s="6" t="n"/>
      <c r="F8" s="27" t="n"/>
      <c r="G8" s="27" t="n"/>
      <c r="H8" s="27" t="n"/>
      <c r="I8" s="27" t="n"/>
      <c r="J8" s="8" t="n"/>
      <c r="K8" s="27" t="n"/>
      <c r="L8" s="20">
        <f>IF($B8="","",IF($J8="","周知記録なし（要記入）","OK"))</f>
        <v/>
      </c>
      <c r="M8" s="6" t="n"/>
      <c r="N8" s="6" t="n"/>
      <c r="O8" s="22">
        <f>IF($B8="","",DATE(YEAR($B8)+5,MONTH($B8),DAY($B8)))</f>
        <v/>
      </c>
      <c r="Q8" s="3" t="inlineStr">
        <is>
          <t xml:space="preserve">　次回期限（＋12か月）</t>
        </is>
      </c>
      <c r="R8" s="22">
        <f>IF($R$7="未開催","至急開催",EDATE($R$7,12))</f>
        <v/>
      </c>
    </row>
    <row r="9" ht="26" customHeight="1">
      <c r="A9" s="6" t="n"/>
      <c r="B9" s="8" t="n"/>
      <c r="C9" s="6" t="n"/>
      <c r="D9" s="6" t="n"/>
      <c r="E9" s="6" t="n"/>
      <c r="F9" s="27" t="n"/>
      <c r="G9" s="27" t="n"/>
      <c r="H9" s="27" t="n"/>
      <c r="I9" s="27" t="n"/>
      <c r="J9" s="8" t="n"/>
      <c r="K9" s="27" t="n"/>
      <c r="L9" s="20">
        <f>IF($B9="","",IF($J9="","周知記録なし（要記入）","OK"))</f>
        <v/>
      </c>
      <c r="M9" s="6" t="n"/>
      <c r="N9" s="6" t="n"/>
      <c r="O9" s="22">
        <f>IF($B9="","",DATE(YEAR($B9)+5,MONTH($B9),DAY($B9)))</f>
        <v/>
      </c>
      <c r="Q9" s="3" t="inlineStr">
        <is>
          <t>感染対策委員会 直近開催日</t>
        </is>
      </c>
      <c r="R9" s="22">
        <f>IF(COUNTIF($C$3:$C$200,"感染対策委員会")=0,"未開催",_xlfn.MAXIFS($B$3:$B$200,$C$3:$C$200,"感染対策委員会"))</f>
        <v/>
      </c>
    </row>
    <row r="10" ht="26" customHeight="1">
      <c r="A10" s="6" t="n"/>
      <c r="B10" s="8" t="n"/>
      <c r="C10" s="6" t="n"/>
      <c r="D10" s="6" t="n"/>
      <c r="E10" s="6" t="n"/>
      <c r="F10" s="27" t="n"/>
      <c r="G10" s="27" t="n"/>
      <c r="H10" s="27" t="n"/>
      <c r="I10" s="27" t="n"/>
      <c r="J10" s="8" t="n"/>
      <c r="K10" s="27" t="n"/>
      <c r="L10" s="20">
        <f>IF($B10="","",IF($J10="","周知記録なし（要記入）","OK"))</f>
        <v/>
      </c>
      <c r="M10" s="6" t="n"/>
      <c r="N10" s="6" t="n"/>
      <c r="O10" s="22">
        <f>IF($B10="","",DATE(YEAR($B10)+5,MONTH($B10),DAY($B10)))</f>
        <v/>
      </c>
      <c r="Q10" s="3" t="inlineStr">
        <is>
          <t xml:space="preserve">　次回期限（おおむね3月に1回）</t>
        </is>
      </c>
      <c r="R10" s="22">
        <f>IF($R$9="未開催","至急開催",EDATE($R$9,3))</f>
        <v/>
      </c>
    </row>
    <row r="11" ht="26" customHeight="1">
      <c r="A11" s="6" t="n"/>
      <c r="B11" s="8" t="n"/>
      <c r="C11" s="6" t="n"/>
      <c r="D11" s="6" t="n"/>
      <c r="E11" s="6" t="n"/>
      <c r="F11" s="27" t="n"/>
      <c r="G11" s="27" t="n"/>
      <c r="H11" s="27" t="n"/>
      <c r="I11" s="27" t="n"/>
      <c r="J11" s="8" t="n"/>
      <c r="K11" s="27" t="n"/>
      <c r="L11" s="20">
        <f>IF($B11="","",IF($J11="","周知記録なし（要記入）","OK"))</f>
        <v/>
      </c>
      <c r="M11" s="6" t="n"/>
      <c r="N11" s="6" t="n"/>
      <c r="O11" s="22">
        <f>IF($B11="","",DATE(YEAR($B11)+5,MONTH($B11),DAY($B11)))</f>
        <v/>
      </c>
      <c r="Q11" s="3" t="inlineStr">
        <is>
          <t>周知記録が空欄の回数</t>
        </is>
      </c>
      <c r="R11" s="20">
        <f>COUNTIF($L$3:$L$200,"周知記録なし（要記入）")</f>
        <v/>
      </c>
    </row>
    <row r="12" ht="26" customHeight="1">
      <c r="A12" s="6" t="n"/>
      <c r="B12" s="8" t="n"/>
      <c r="C12" s="6" t="n"/>
      <c r="D12" s="6" t="n"/>
      <c r="E12" s="6" t="n"/>
      <c r="F12" s="27" t="n"/>
      <c r="G12" s="27" t="n"/>
      <c r="H12" s="27" t="n"/>
      <c r="I12" s="27" t="n"/>
      <c r="J12" s="8" t="n"/>
      <c r="K12" s="27" t="n"/>
      <c r="L12" s="20">
        <f>IF($B12="","",IF($J12="","周知記録なし（要記入）","OK"))</f>
        <v/>
      </c>
      <c r="M12" s="6" t="n"/>
      <c r="N12" s="6" t="n"/>
      <c r="O12" s="22">
        <f>IF($B12="","",DATE(YEAR($B12)+5,MONTH($B12),DAY($B12)))</f>
        <v/>
      </c>
    </row>
    <row r="13" ht="26" customHeight="1">
      <c r="A13" s="6" t="n"/>
      <c r="B13" s="8" t="n"/>
      <c r="C13" s="6" t="n"/>
      <c r="D13" s="6" t="n"/>
      <c r="E13" s="6" t="n"/>
      <c r="F13" s="27" t="n"/>
      <c r="G13" s="27" t="n"/>
      <c r="H13" s="27" t="n"/>
      <c r="I13" s="27" t="n"/>
      <c r="J13" s="8" t="n"/>
      <c r="K13" s="27" t="n"/>
      <c r="L13" s="20">
        <f>IF($B13="","",IF($J13="","周知記録なし（要記入）","OK"))</f>
        <v/>
      </c>
      <c r="M13" s="6" t="n"/>
      <c r="N13" s="6" t="n"/>
      <c r="O13" s="22">
        <f>IF($B13="","",DATE(YEAR($B13)+5,MONTH($B13),DAY($B13)))</f>
        <v/>
      </c>
    </row>
    <row r="14" ht="26" customHeight="1">
      <c r="A14" s="6" t="n"/>
      <c r="B14" s="8" t="n"/>
      <c r="C14" s="6" t="n"/>
      <c r="D14" s="6" t="n"/>
      <c r="E14" s="6" t="n"/>
      <c r="F14" s="27" t="n"/>
      <c r="G14" s="27" t="n"/>
      <c r="H14" s="27" t="n"/>
      <c r="I14" s="27" t="n"/>
      <c r="J14" s="8" t="n"/>
      <c r="K14" s="27" t="n"/>
      <c r="L14" s="20">
        <f>IF($B14="","",IF($J14="","周知記録なし（要記入）","OK"))</f>
        <v/>
      </c>
      <c r="M14" s="6" t="n"/>
      <c r="N14" s="6" t="n"/>
      <c r="O14" s="22">
        <f>IF($B14="","",DATE(YEAR($B14)+5,MONTH($B14),DAY($B14)))</f>
        <v/>
      </c>
    </row>
    <row r="15" ht="26" customHeight="1">
      <c r="A15" s="6" t="n"/>
      <c r="B15" s="8" t="n"/>
      <c r="C15" s="6" t="n"/>
      <c r="D15" s="6" t="n"/>
      <c r="E15" s="6" t="n"/>
      <c r="F15" s="27" t="n"/>
      <c r="G15" s="27" t="n"/>
      <c r="H15" s="27" t="n"/>
      <c r="I15" s="27" t="n"/>
      <c r="J15" s="8" t="n"/>
      <c r="K15" s="27" t="n"/>
      <c r="L15" s="20">
        <f>IF($B15="","",IF($J15="","周知記録なし（要記入）","OK"))</f>
        <v/>
      </c>
      <c r="M15" s="6" t="n"/>
      <c r="N15" s="6" t="n"/>
      <c r="O15" s="22">
        <f>IF($B15="","",DATE(YEAR($B15)+5,MONTH($B15),DAY($B15)))</f>
        <v/>
      </c>
    </row>
    <row r="16" ht="26" customHeight="1">
      <c r="A16" s="6" t="n"/>
      <c r="B16" s="8" t="n"/>
      <c r="C16" s="6" t="n"/>
      <c r="D16" s="6" t="n"/>
      <c r="E16" s="6" t="n"/>
      <c r="F16" s="27" t="n"/>
      <c r="G16" s="27" t="n"/>
      <c r="H16" s="27" t="n"/>
      <c r="I16" s="27" t="n"/>
      <c r="J16" s="8" t="n"/>
      <c r="K16" s="27" t="n"/>
      <c r="L16" s="20">
        <f>IF($B16="","",IF($J16="","周知記録なし（要記入）","OK"))</f>
        <v/>
      </c>
      <c r="M16" s="6" t="n"/>
      <c r="N16" s="6" t="n"/>
      <c r="O16" s="22">
        <f>IF($B16="","",DATE(YEAR($B16)+5,MONTH($B16),DAY($B16)))</f>
        <v/>
      </c>
    </row>
    <row r="17" ht="26" customHeight="1">
      <c r="A17" s="6" t="n"/>
      <c r="B17" s="8" t="n"/>
      <c r="C17" s="6" t="n"/>
      <c r="D17" s="6" t="n"/>
      <c r="E17" s="6" t="n"/>
      <c r="F17" s="27" t="n"/>
      <c r="G17" s="27" t="n"/>
      <c r="H17" s="27" t="n"/>
      <c r="I17" s="27" t="n"/>
      <c r="J17" s="8" t="n"/>
      <c r="K17" s="27" t="n"/>
      <c r="L17" s="20">
        <f>IF($B17="","",IF($J17="","周知記録なし（要記入）","OK"))</f>
        <v/>
      </c>
      <c r="M17" s="6" t="n"/>
      <c r="N17" s="6" t="n"/>
      <c r="O17" s="22">
        <f>IF($B17="","",DATE(YEAR($B17)+5,MONTH($B17),DAY($B17)))</f>
        <v/>
      </c>
    </row>
    <row r="18" ht="26" customHeight="1">
      <c r="A18" s="6" t="n"/>
      <c r="B18" s="8" t="n"/>
      <c r="C18" s="6" t="n"/>
      <c r="D18" s="6" t="n"/>
      <c r="E18" s="6" t="n"/>
      <c r="F18" s="27" t="n"/>
      <c r="G18" s="27" t="n"/>
      <c r="H18" s="27" t="n"/>
      <c r="I18" s="27" t="n"/>
      <c r="J18" s="8" t="n"/>
      <c r="K18" s="27" t="n"/>
      <c r="L18" s="20">
        <f>IF($B18="","",IF($J18="","周知記録なし（要記入）","OK"))</f>
        <v/>
      </c>
      <c r="M18" s="6" t="n"/>
      <c r="N18" s="6" t="n"/>
      <c r="O18" s="22">
        <f>IF($B18="","",DATE(YEAR($B18)+5,MONTH($B18),DAY($B18)))</f>
        <v/>
      </c>
    </row>
    <row r="19" ht="26" customHeight="1">
      <c r="A19" s="6" t="n"/>
      <c r="B19" s="8" t="n"/>
      <c r="C19" s="6" t="n"/>
      <c r="D19" s="6" t="n"/>
      <c r="E19" s="6" t="n"/>
      <c r="F19" s="27" t="n"/>
      <c r="G19" s="27" t="n"/>
      <c r="H19" s="27" t="n"/>
      <c r="I19" s="27" t="n"/>
      <c r="J19" s="8" t="n"/>
      <c r="K19" s="27" t="n"/>
      <c r="L19" s="20">
        <f>IF($B19="","",IF($J19="","周知記録なし（要記入）","OK"))</f>
        <v/>
      </c>
      <c r="M19" s="6" t="n"/>
      <c r="N19" s="6" t="n"/>
      <c r="O19" s="22">
        <f>IF($B19="","",DATE(YEAR($B19)+5,MONTH($B19),DAY($B19)))</f>
        <v/>
      </c>
    </row>
    <row r="20" ht="26" customHeight="1">
      <c r="A20" s="6" t="n"/>
      <c r="B20" s="8" t="n"/>
      <c r="C20" s="6" t="n"/>
      <c r="D20" s="6" t="n"/>
      <c r="E20" s="6" t="n"/>
      <c r="F20" s="27" t="n"/>
      <c r="G20" s="27" t="n"/>
      <c r="H20" s="27" t="n"/>
      <c r="I20" s="27" t="n"/>
      <c r="J20" s="8" t="n"/>
      <c r="K20" s="27" t="n"/>
      <c r="L20" s="20">
        <f>IF($B20="","",IF($J20="","周知記録なし（要記入）","OK"))</f>
        <v/>
      </c>
      <c r="M20" s="6" t="n"/>
      <c r="N20" s="6" t="n"/>
      <c r="O20" s="22">
        <f>IF($B20="","",DATE(YEAR($B20)+5,MONTH($B20),DAY($B20)))</f>
        <v/>
      </c>
    </row>
    <row r="21" ht="26" customHeight="1">
      <c r="A21" s="6" t="n"/>
      <c r="B21" s="8" t="n"/>
      <c r="C21" s="6" t="n"/>
      <c r="D21" s="6" t="n"/>
      <c r="E21" s="6" t="n"/>
      <c r="F21" s="27" t="n"/>
      <c r="G21" s="27" t="n"/>
      <c r="H21" s="27" t="n"/>
      <c r="I21" s="27" t="n"/>
      <c r="J21" s="8" t="n"/>
      <c r="K21" s="27" t="n"/>
      <c r="L21" s="20">
        <f>IF($B21="","",IF($J21="","周知記録なし（要記入）","OK"))</f>
        <v/>
      </c>
      <c r="M21" s="6" t="n"/>
      <c r="N21" s="6" t="n"/>
      <c r="O21" s="22">
        <f>IF($B21="","",DATE(YEAR($B21)+5,MONTH($B21),DAY($B21)))</f>
        <v/>
      </c>
    </row>
    <row r="22" ht="26" customHeight="1">
      <c r="A22" s="6" t="n"/>
      <c r="B22" s="8" t="n"/>
      <c r="C22" s="6" t="n"/>
      <c r="D22" s="6" t="n"/>
      <c r="E22" s="6" t="n"/>
      <c r="F22" s="27" t="n"/>
      <c r="G22" s="27" t="n"/>
      <c r="H22" s="27" t="n"/>
      <c r="I22" s="27" t="n"/>
      <c r="J22" s="8" t="n"/>
      <c r="K22" s="27" t="n"/>
      <c r="L22" s="20">
        <f>IF($B22="","",IF($J22="","周知記録なし（要記入）","OK"))</f>
        <v/>
      </c>
      <c r="M22" s="6" t="n"/>
      <c r="N22" s="6" t="n"/>
      <c r="O22" s="22">
        <f>IF($B22="","",DATE(YEAR($B22)+5,MONTH($B22),DAY($B22)))</f>
        <v/>
      </c>
    </row>
    <row r="23" ht="26" customHeight="1">
      <c r="A23" s="6" t="n"/>
      <c r="B23" s="8" t="n"/>
      <c r="C23" s="6" t="n"/>
      <c r="D23" s="6" t="n"/>
      <c r="E23" s="6" t="n"/>
      <c r="F23" s="27" t="n"/>
      <c r="G23" s="27" t="n"/>
      <c r="H23" s="27" t="n"/>
      <c r="I23" s="27" t="n"/>
      <c r="J23" s="8" t="n"/>
      <c r="K23" s="27" t="n"/>
      <c r="L23" s="20">
        <f>IF($B23="","",IF($J23="","周知記録なし（要記入）","OK"))</f>
        <v/>
      </c>
      <c r="M23" s="6" t="n"/>
      <c r="N23" s="6" t="n"/>
      <c r="O23" s="22">
        <f>IF($B23="","",DATE(YEAR($B23)+5,MONTH($B23),DAY($B23)))</f>
        <v/>
      </c>
    </row>
    <row r="24" ht="26" customHeight="1">
      <c r="A24" s="6" t="n"/>
      <c r="B24" s="8" t="n"/>
      <c r="C24" s="6" t="n"/>
      <c r="D24" s="6" t="n"/>
      <c r="E24" s="6" t="n"/>
      <c r="F24" s="27" t="n"/>
      <c r="G24" s="27" t="n"/>
      <c r="H24" s="27" t="n"/>
      <c r="I24" s="27" t="n"/>
      <c r="J24" s="8" t="n"/>
      <c r="K24" s="27" t="n"/>
      <c r="L24" s="20">
        <f>IF($B24="","",IF($J24="","周知記録なし（要記入）","OK"))</f>
        <v/>
      </c>
      <c r="M24" s="6" t="n"/>
      <c r="N24" s="6" t="n"/>
      <c r="O24" s="22">
        <f>IF($B24="","",DATE(YEAR($B24)+5,MONTH($B24),DAY($B24)))</f>
        <v/>
      </c>
    </row>
    <row r="25" ht="26" customHeight="1">
      <c r="A25" s="6" t="n"/>
      <c r="B25" s="8" t="n"/>
      <c r="C25" s="6" t="n"/>
      <c r="D25" s="6" t="n"/>
      <c r="E25" s="6" t="n"/>
      <c r="F25" s="27" t="n"/>
      <c r="G25" s="27" t="n"/>
      <c r="H25" s="27" t="n"/>
      <c r="I25" s="27" t="n"/>
      <c r="J25" s="8" t="n"/>
      <c r="K25" s="27" t="n"/>
      <c r="L25" s="20">
        <f>IF($B25="","",IF($J25="","周知記録なし（要記入）","OK"))</f>
        <v/>
      </c>
      <c r="M25" s="6" t="n"/>
      <c r="N25" s="6" t="n"/>
      <c r="O25" s="22">
        <f>IF($B25="","",DATE(YEAR($B25)+5,MONTH($B25),DAY($B25)))</f>
        <v/>
      </c>
    </row>
    <row r="26" ht="26" customHeight="1">
      <c r="A26" s="6" t="n"/>
      <c r="B26" s="8" t="n"/>
      <c r="C26" s="6" t="n"/>
      <c r="D26" s="6" t="n"/>
      <c r="E26" s="6" t="n"/>
      <c r="F26" s="27" t="n"/>
      <c r="G26" s="27" t="n"/>
      <c r="H26" s="27" t="n"/>
      <c r="I26" s="27" t="n"/>
      <c r="J26" s="8" t="n"/>
      <c r="K26" s="27" t="n"/>
      <c r="L26" s="20">
        <f>IF($B26="","",IF($J26="","周知記録なし（要記入）","OK"))</f>
        <v/>
      </c>
      <c r="M26" s="6" t="n"/>
      <c r="N26" s="6" t="n"/>
      <c r="O26" s="22">
        <f>IF($B26="","",DATE(YEAR($B26)+5,MONTH($B26),DAY($B26)))</f>
        <v/>
      </c>
    </row>
    <row r="27" ht="26" customHeight="1">
      <c r="A27" s="6" t="n"/>
      <c r="B27" s="8" t="n"/>
      <c r="C27" s="6" t="n"/>
      <c r="D27" s="6" t="n"/>
      <c r="E27" s="6" t="n"/>
      <c r="F27" s="27" t="n"/>
      <c r="G27" s="27" t="n"/>
      <c r="H27" s="27" t="n"/>
      <c r="I27" s="27" t="n"/>
      <c r="J27" s="8" t="n"/>
      <c r="K27" s="27" t="n"/>
      <c r="L27" s="20">
        <f>IF($B27="","",IF($J27="","周知記録なし（要記入）","OK"))</f>
        <v/>
      </c>
      <c r="M27" s="6" t="n"/>
      <c r="N27" s="6" t="n"/>
      <c r="O27" s="22">
        <f>IF($B27="","",DATE(YEAR($B27)+5,MONTH($B27),DAY($B27)))</f>
        <v/>
      </c>
    </row>
    <row r="28" ht="26" customHeight="1">
      <c r="A28" s="6" t="n"/>
      <c r="B28" s="8" t="n"/>
      <c r="C28" s="6" t="n"/>
      <c r="D28" s="6" t="n"/>
      <c r="E28" s="6" t="n"/>
      <c r="F28" s="27" t="n"/>
      <c r="G28" s="27" t="n"/>
      <c r="H28" s="27" t="n"/>
      <c r="I28" s="27" t="n"/>
      <c r="J28" s="8" t="n"/>
      <c r="K28" s="27" t="n"/>
      <c r="L28" s="20">
        <f>IF($B28="","",IF($J28="","周知記録なし（要記入）","OK"))</f>
        <v/>
      </c>
      <c r="M28" s="6" t="n"/>
      <c r="N28" s="6" t="n"/>
      <c r="O28" s="22">
        <f>IF($B28="","",DATE(YEAR($B28)+5,MONTH($B28),DAY($B28)))</f>
        <v/>
      </c>
    </row>
    <row r="29" ht="26" customHeight="1">
      <c r="A29" s="6" t="n"/>
      <c r="B29" s="8" t="n"/>
      <c r="C29" s="6" t="n"/>
      <c r="D29" s="6" t="n"/>
      <c r="E29" s="6" t="n"/>
      <c r="F29" s="27" t="n"/>
      <c r="G29" s="27" t="n"/>
      <c r="H29" s="27" t="n"/>
      <c r="I29" s="27" t="n"/>
      <c r="J29" s="8" t="n"/>
      <c r="K29" s="27" t="n"/>
      <c r="L29" s="20">
        <f>IF($B29="","",IF($J29="","周知記録なし（要記入）","OK"))</f>
        <v/>
      </c>
      <c r="M29" s="6" t="n"/>
      <c r="N29" s="6" t="n"/>
      <c r="O29" s="22">
        <f>IF($B29="","",DATE(YEAR($B29)+5,MONTH($B29),DAY($B29)))</f>
        <v/>
      </c>
    </row>
    <row r="30" ht="26" customHeight="1">
      <c r="A30" s="6" t="n"/>
      <c r="B30" s="8" t="n"/>
      <c r="C30" s="6" t="n"/>
      <c r="D30" s="6" t="n"/>
      <c r="E30" s="6" t="n"/>
      <c r="F30" s="27" t="n"/>
      <c r="G30" s="27" t="n"/>
      <c r="H30" s="27" t="n"/>
      <c r="I30" s="27" t="n"/>
      <c r="J30" s="8" t="n"/>
      <c r="K30" s="27" t="n"/>
      <c r="L30" s="20">
        <f>IF($B30="","",IF($J30="","周知記録なし（要記入）","OK"))</f>
        <v/>
      </c>
      <c r="M30" s="6" t="n"/>
      <c r="N30" s="6" t="n"/>
      <c r="O30" s="22">
        <f>IF($B30="","",DATE(YEAR($B30)+5,MONTH($B30),DAY($B30)))</f>
        <v/>
      </c>
    </row>
    <row r="31" ht="26" customHeight="1">
      <c r="A31" s="6" t="n"/>
      <c r="B31" s="8" t="n"/>
      <c r="C31" s="6" t="n"/>
      <c r="D31" s="6" t="n"/>
      <c r="E31" s="6" t="n"/>
      <c r="F31" s="27" t="n"/>
      <c r="G31" s="27" t="n"/>
      <c r="H31" s="27" t="n"/>
      <c r="I31" s="27" t="n"/>
      <c r="J31" s="8" t="n"/>
      <c r="K31" s="27" t="n"/>
      <c r="L31" s="20">
        <f>IF($B31="","",IF($J31="","周知記録なし（要記入）","OK"))</f>
        <v/>
      </c>
      <c r="M31" s="6" t="n"/>
      <c r="N31" s="6" t="n"/>
      <c r="O31" s="22">
        <f>IF($B31="","",DATE(YEAR($B31)+5,MONTH($B31),DAY($B31)))</f>
        <v/>
      </c>
    </row>
    <row r="32" ht="26" customHeight="1">
      <c r="A32" s="6" t="n"/>
      <c r="B32" s="8" t="n"/>
      <c r="C32" s="6" t="n"/>
      <c r="D32" s="6" t="n"/>
      <c r="E32" s="6" t="n"/>
      <c r="F32" s="27" t="n"/>
      <c r="G32" s="27" t="n"/>
      <c r="H32" s="27" t="n"/>
      <c r="I32" s="27" t="n"/>
      <c r="J32" s="8" t="n"/>
      <c r="K32" s="27" t="n"/>
      <c r="L32" s="20">
        <f>IF($B32="","",IF($J32="","周知記録なし（要記入）","OK"))</f>
        <v/>
      </c>
      <c r="M32" s="6" t="n"/>
      <c r="N32" s="6" t="n"/>
      <c r="O32" s="22">
        <f>IF($B32="","",DATE(YEAR($B32)+5,MONTH($B32),DAY($B32)))</f>
        <v/>
      </c>
    </row>
    <row r="33" ht="26" customHeight="1">
      <c r="A33" s="6" t="n"/>
      <c r="B33" s="8" t="n"/>
      <c r="C33" s="6" t="n"/>
      <c r="D33" s="6" t="n"/>
      <c r="E33" s="6" t="n"/>
      <c r="F33" s="27" t="n"/>
      <c r="G33" s="27" t="n"/>
      <c r="H33" s="27" t="n"/>
      <c r="I33" s="27" t="n"/>
      <c r="J33" s="8" t="n"/>
      <c r="K33" s="27" t="n"/>
      <c r="L33" s="20">
        <f>IF($B33="","",IF($J33="","周知記録なし（要記入）","OK"))</f>
        <v/>
      </c>
      <c r="M33" s="6" t="n"/>
      <c r="N33" s="6" t="n"/>
      <c r="O33" s="22">
        <f>IF($B33="","",DATE(YEAR($B33)+5,MONTH($B33),DAY($B33)))</f>
        <v/>
      </c>
    </row>
    <row r="34" ht="26" customHeight="1">
      <c r="A34" s="6" t="n"/>
      <c r="B34" s="8" t="n"/>
      <c r="C34" s="6" t="n"/>
      <c r="D34" s="6" t="n"/>
      <c r="E34" s="6" t="n"/>
      <c r="F34" s="27" t="n"/>
      <c r="G34" s="27" t="n"/>
      <c r="H34" s="27" t="n"/>
      <c r="I34" s="27" t="n"/>
      <c r="J34" s="8" t="n"/>
      <c r="K34" s="27" t="n"/>
      <c r="L34" s="20">
        <f>IF($B34="","",IF($J34="","周知記録なし（要記入）","OK"))</f>
        <v/>
      </c>
      <c r="M34" s="6" t="n"/>
      <c r="N34" s="6" t="n"/>
      <c r="O34" s="22">
        <f>IF($B34="","",DATE(YEAR($B34)+5,MONTH($B34),DAY($B34)))</f>
        <v/>
      </c>
    </row>
    <row r="35" ht="26" customHeight="1">
      <c r="A35" s="6" t="n"/>
      <c r="B35" s="8" t="n"/>
      <c r="C35" s="6" t="n"/>
      <c r="D35" s="6" t="n"/>
      <c r="E35" s="6" t="n"/>
      <c r="F35" s="27" t="n"/>
      <c r="G35" s="27" t="n"/>
      <c r="H35" s="27" t="n"/>
      <c r="I35" s="27" t="n"/>
      <c r="J35" s="8" t="n"/>
      <c r="K35" s="27" t="n"/>
      <c r="L35" s="20">
        <f>IF($B35="","",IF($J35="","周知記録なし（要記入）","OK"))</f>
        <v/>
      </c>
      <c r="M35" s="6" t="n"/>
      <c r="N35" s="6" t="n"/>
      <c r="O35" s="22">
        <f>IF($B35="","",DATE(YEAR($B35)+5,MONTH($B35),DAY($B35)))</f>
        <v/>
      </c>
    </row>
    <row r="36" ht="26" customHeight="1">
      <c r="A36" s="6" t="n"/>
      <c r="B36" s="8" t="n"/>
      <c r="C36" s="6" t="n"/>
      <c r="D36" s="6" t="n"/>
      <c r="E36" s="6" t="n"/>
      <c r="F36" s="27" t="n"/>
      <c r="G36" s="27" t="n"/>
      <c r="H36" s="27" t="n"/>
      <c r="I36" s="27" t="n"/>
      <c r="J36" s="8" t="n"/>
      <c r="K36" s="27" t="n"/>
      <c r="L36" s="20">
        <f>IF($B36="","",IF($J36="","周知記録なし（要記入）","OK"))</f>
        <v/>
      </c>
      <c r="M36" s="6" t="n"/>
      <c r="N36" s="6" t="n"/>
      <c r="O36" s="22">
        <f>IF($B36="","",DATE(YEAR($B36)+5,MONTH($B36),DAY($B36)))</f>
        <v/>
      </c>
    </row>
    <row r="37" ht="26" customHeight="1">
      <c r="A37" s="6" t="n"/>
      <c r="B37" s="8" t="n"/>
      <c r="C37" s="6" t="n"/>
      <c r="D37" s="6" t="n"/>
      <c r="E37" s="6" t="n"/>
      <c r="F37" s="27" t="n"/>
      <c r="G37" s="27" t="n"/>
      <c r="H37" s="27" t="n"/>
      <c r="I37" s="27" t="n"/>
      <c r="J37" s="8" t="n"/>
      <c r="K37" s="27" t="n"/>
      <c r="L37" s="20">
        <f>IF($B37="","",IF($J37="","周知記録なし（要記入）","OK"))</f>
        <v/>
      </c>
      <c r="M37" s="6" t="n"/>
      <c r="N37" s="6" t="n"/>
      <c r="O37" s="22">
        <f>IF($B37="","",DATE(YEAR($B37)+5,MONTH($B37),DAY($B37)))</f>
        <v/>
      </c>
    </row>
    <row r="38" ht="26" customHeight="1">
      <c r="A38" s="6" t="n"/>
      <c r="B38" s="8" t="n"/>
      <c r="C38" s="6" t="n"/>
      <c r="D38" s="6" t="n"/>
      <c r="E38" s="6" t="n"/>
      <c r="F38" s="27" t="n"/>
      <c r="G38" s="27" t="n"/>
      <c r="H38" s="27" t="n"/>
      <c r="I38" s="27" t="n"/>
      <c r="J38" s="8" t="n"/>
      <c r="K38" s="27" t="n"/>
      <c r="L38" s="20">
        <f>IF($B38="","",IF($J38="","周知記録なし（要記入）","OK"))</f>
        <v/>
      </c>
      <c r="M38" s="6" t="n"/>
      <c r="N38" s="6" t="n"/>
      <c r="O38" s="22">
        <f>IF($B38="","",DATE(YEAR($B38)+5,MONTH($B38),DAY($B38)))</f>
        <v/>
      </c>
    </row>
    <row r="39" ht="26" customHeight="1">
      <c r="A39" s="6" t="n"/>
      <c r="B39" s="8" t="n"/>
      <c r="C39" s="6" t="n"/>
      <c r="D39" s="6" t="n"/>
      <c r="E39" s="6" t="n"/>
      <c r="F39" s="27" t="n"/>
      <c r="G39" s="27" t="n"/>
      <c r="H39" s="27" t="n"/>
      <c r="I39" s="27" t="n"/>
      <c r="J39" s="8" t="n"/>
      <c r="K39" s="27" t="n"/>
      <c r="L39" s="20">
        <f>IF($B39="","",IF($J39="","周知記録なし（要記入）","OK"))</f>
        <v/>
      </c>
      <c r="M39" s="6" t="n"/>
      <c r="N39" s="6" t="n"/>
      <c r="O39" s="22">
        <f>IF($B39="","",DATE(YEAR($B39)+5,MONTH($B39),DAY($B39)))</f>
        <v/>
      </c>
    </row>
    <row r="40" ht="26" customHeight="1">
      <c r="A40" s="6" t="n"/>
      <c r="B40" s="8" t="n"/>
      <c r="C40" s="6" t="n"/>
      <c r="D40" s="6" t="n"/>
      <c r="E40" s="6" t="n"/>
      <c r="F40" s="27" t="n"/>
      <c r="G40" s="27" t="n"/>
      <c r="H40" s="27" t="n"/>
      <c r="I40" s="27" t="n"/>
      <c r="J40" s="8" t="n"/>
      <c r="K40" s="27" t="n"/>
      <c r="L40" s="20">
        <f>IF($B40="","",IF($J40="","周知記録なし（要記入）","OK"))</f>
        <v/>
      </c>
      <c r="M40" s="6" t="n"/>
      <c r="N40" s="6" t="n"/>
      <c r="O40" s="22">
        <f>IF($B40="","",DATE(YEAR($B40)+5,MONTH($B40),DAY($B40)))</f>
        <v/>
      </c>
    </row>
    <row r="41" ht="26" customHeight="1">
      <c r="A41" s="6" t="n"/>
      <c r="B41" s="8" t="n"/>
      <c r="C41" s="6" t="n"/>
      <c r="D41" s="6" t="n"/>
      <c r="E41" s="6" t="n"/>
      <c r="F41" s="27" t="n"/>
      <c r="G41" s="27" t="n"/>
      <c r="H41" s="27" t="n"/>
      <c r="I41" s="27" t="n"/>
      <c r="J41" s="8" t="n"/>
      <c r="K41" s="27" t="n"/>
      <c r="L41" s="20">
        <f>IF($B41="","",IF($J41="","周知記録なし（要記入）","OK"))</f>
        <v/>
      </c>
      <c r="M41" s="6" t="n"/>
      <c r="N41" s="6" t="n"/>
      <c r="O41" s="22">
        <f>IF($B41="","",DATE(YEAR($B41)+5,MONTH($B41),DAY($B41)))</f>
        <v/>
      </c>
    </row>
    <row r="42" ht="26" customHeight="1">
      <c r="A42" s="6" t="n"/>
      <c r="B42" s="8" t="n"/>
      <c r="C42" s="6" t="n"/>
      <c r="D42" s="6" t="n"/>
      <c r="E42" s="6" t="n"/>
      <c r="F42" s="27" t="n"/>
      <c r="G42" s="27" t="n"/>
      <c r="H42" s="27" t="n"/>
      <c r="I42" s="27" t="n"/>
      <c r="J42" s="8" t="n"/>
      <c r="K42" s="27" t="n"/>
      <c r="L42" s="20">
        <f>IF($B42="","",IF($J42="","周知記録なし（要記入）","OK"))</f>
        <v/>
      </c>
      <c r="M42" s="6" t="n"/>
      <c r="N42" s="6" t="n"/>
      <c r="O42" s="22">
        <f>IF($B42="","",DATE(YEAR($B42)+5,MONTH($B42),DAY($B42)))</f>
        <v/>
      </c>
    </row>
    <row r="44">
      <c r="A44" s="5" t="inlineStr">
        <is>
          <t>注記</t>
        </is>
      </c>
    </row>
    <row r="45">
      <c r="A45" s="7" t="inlineStr">
        <is>
          <t>・虐待防止委員会と身体拘束適正化検討委員会は、関係する職種等が相互に関係が深いことから一体的に設置・運営して差し支えない（留意事項通知）。その場合はC列で「一体開催（虐待・身体拘束）」を選ぶ。議題欄に両方のテーマを検討したことが分かるように書く。</t>
        </is>
      </c>
    </row>
    <row r="46">
      <c r="A46" s="7" t="inlineStr">
        <is>
          <t>・法人単位での設置・開催も可能。ただし検討結果を各事業所の従業者へ周知徹底することが必要なので、事業所ごとに周知日・周知方法・確認を残す（J〜L列）。</t>
        </is>
      </c>
    </row>
    <row r="47">
      <c r="A47" s="7" t="inlineStr">
        <is>
          <t>・委員会はテレビ電話装置その他の情報通信機器を活用して行うことができる（障害児が参加する場合は特性に応じた配慮、個人情報保護委員会等のガイドライン遵守が条件）。</t>
        </is>
      </c>
    </row>
    <row r="48">
      <c r="A48" s="7" t="inlineStr">
        <is>
          <t>・虐待防止委員会および身体拘束適正化検討委員会の対応状況は、適切に記録の上、5年間保存する（令和6年度改正で解釈通知(35)①・(34)②の両方に明記）。O列で自動計算している。</t>
        </is>
      </c>
    </row>
    <row r="49">
      <c r="A49" s="7" t="inlineStr">
        <is>
          <t>・利用児について記載する場合は仮名またはイニシャルにし、個人が特定できる記述は別綴じの個別記録に置く。</t>
        </is>
      </c>
    </row>
    <row r="50">
      <c r="A50" s="7" t="inlineStr">
        <is>
          <t>・虐待防止委員会には、①虐待・不適切な対応の報告様式、②労働環境・条件のチェック様式を用意して集計結果を議題にする（解釈通知が様式の整備を求めている部分）。下の枠を使う。</t>
        </is>
      </c>
    </row>
    <row r="53">
      <c r="A53" s="5" t="inlineStr">
        <is>
          <t>別紙A　虐待・不適切な対応の報告様式（虐待防止委員会に集約する）</t>
        </is>
      </c>
    </row>
    <row r="54" ht="30" customHeight="1">
      <c r="A54" s="19" t="inlineStr">
        <is>
          <t>No</t>
        </is>
      </c>
      <c r="B54" s="19" t="inlineStr">
        <is>
          <t>報告日</t>
        </is>
      </c>
      <c r="C54" s="19" t="inlineStr">
        <is>
          <t>発生日時</t>
        </is>
      </c>
      <c r="D54" s="19" t="inlineStr">
        <is>
          <t>場所</t>
        </is>
      </c>
      <c r="E54" s="19" t="inlineStr">
        <is>
          <t>報告者</t>
        </is>
      </c>
      <c r="F54" s="19" t="inlineStr">
        <is>
          <t>対象児（仮名）</t>
        </is>
      </c>
      <c r="G54" s="19" t="inlineStr">
        <is>
          <t>内容</t>
        </is>
      </c>
      <c r="H54" s="19" t="inlineStr">
        <is>
          <t>対応・再発防止策</t>
        </is>
      </c>
      <c r="I54" s="19" t="inlineStr">
        <is>
          <t>委員会での検討日</t>
        </is>
      </c>
      <c r="J54" s="19" t="inlineStr">
        <is>
          <t>結果</t>
        </is>
      </c>
    </row>
    <row r="55">
      <c r="A55" s="33" t="n">
        <v>1</v>
      </c>
      <c r="B55" s="34" t="n"/>
      <c r="C55" s="18" t="n"/>
      <c r="D55" s="18" t="n"/>
      <c r="E55" s="18" t="n"/>
      <c r="F55" s="18" t="n"/>
      <c r="G55" s="18" t="n"/>
      <c r="H55" s="18" t="n"/>
      <c r="I55" s="18" t="n"/>
      <c r="J55" s="18" t="n"/>
    </row>
    <row r="56">
      <c r="A56" s="33" t="n">
        <v>2</v>
      </c>
      <c r="B56" s="34" t="n"/>
      <c r="C56" s="18" t="n"/>
      <c r="D56" s="18" t="n"/>
      <c r="E56" s="18" t="n"/>
      <c r="F56" s="18" t="n"/>
      <c r="G56" s="18" t="n"/>
      <c r="H56" s="18" t="n"/>
      <c r="I56" s="18" t="n"/>
      <c r="J56" s="18" t="n"/>
    </row>
    <row r="57">
      <c r="A57" s="33" t="n">
        <v>3</v>
      </c>
      <c r="B57" s="34" t="n"/>
      <c r="C57" s="18" t="n"/>
      <c r="D57" s="18" t="n"/>
      <c r="E57" s="18" t="n"/>
      <c r="F57" s="18" t="n"/>
      <c r="G57" s="18" t="n"/>
      <c r="H57" s="18" t="n"/>
      <c r="I57" s="18" t="n"/>
      <c r="J57" s="18" t="n"/>
    </row>
    <row r="58">
      <c r="A58" s="33" t="n">
        <v>4</v>
      </c>
      <c r="B58" s="34" t="n"/>
      <c r="C58" s="18" t="n"/>
      <c r="D58" s="18" t="n"/>
      <c r="E58" s="18" t="n"/>
      <c r="F58" s="18" t="n"/>
      <c r="G58" s="18" t="n"/>
      <c r="H58" s="18" t="n"/>
      <c r="I58" s="18" t="n"/>
      <c r="J58" s="18" t="n"/>
    </row>
    <row r="59">
      <c r="A59" s="33" t="n">
        <v>5</v>
      </c>
      <c r="B59" s="34" t="n"/>
      <c r="C59" s="18" t="n"/>
      <c r="D59" s="18" t="n"/>
      <c r="E59" s="18" t="n"/>
      <c r="F59" s="18" t="n"/>
      <c r="G59" s="18" t="n"/>
      <c r="H59" s="18" t="n"/>
      <c r="I59" s="18" t="n"/>
      <c r="J59" s="18" t="n"/>
    </row>
    <row r="60">
      <c r="A60" s="33" t="n">
        <v>6</v>
      </c>
      <c r="B60" s="34" t="n"/>
      <c r="C60" s="18" t="n"/>
      <c r="D60" s="18" t="n"/>
      <c r="E60" s="18" t="n"/>
      <c r="F60" s="18" t="n"/>
      <c r="G60" s="18" t="n"/>
      <c r="H60" s="18" t="n"/>
      <c r="I60" s="18" t="n"/>
      <c r="J60" s="18" t="n"/>
    </row>
    <row r="63">
      <c r="A63" s="5" t="inlineStr">
        <is>
          <t>別紙B　労働環境・条件のチェック様式（年1回・職員が記入し、委員会で集計する）</t>
        </is>
      </c>
    </row>
    <row r="64" ht="30" customHeight="1">
      <c r="A64" s="19" t="inlineStr">
        <is>
          <t>No</t>
        </is>
      </c>
      <c r="B64" s="19" t="inlineStr">
        <is>
          <t>チェック項目</t>
        </is>
      </c>
      <c r="C64" s="19" t="inlineStr">
        <is>
          <t>そう思う</t>
        </is>
      </c>
      <c r="D64" s="19" t="inlineStr">
        <is>
          <t>どちらとも言えない</t>
        </is>
      </c>
      <c r="E64" s="19" t="inlineStr">
        <is>
          <t>そう思わない</t>
        </is>
      </c>
      <c r="F64" s="19" t="inlineStr">
        <is>
          <t>該当人数（集計）</t>
        </is>
      </c>
      <c r="G64" s="19" t="inlineStr">
        <is>
          <t>委員会での検討事項</t>
        </is>
      </c>
    </row>
    <row r="65">
      <c r="A65" s="20" t="n">
        <v>1</v>
      </c>
      <c r="B65" s="4" t="inlineStr">
        <is>
          <t>支援の中で、大きな声で制止してしまうことがある</t>
        </is>
      </c>
      <c r="C65" s="6" t="n"/>
      <c r="D65" s="6" t="n"/>
      <c r="E65" s="6" t="n"/>
      <c r="F65" s="6" t="n"/>
      <c r="G65" s="27" t="n"/>
    </row>
    <row r="66">
      <c r="A66" s="20" t="n">
        <v>2</v>
      </c>
      <c r="B66" s="4" t="inlineStr">
        <is>
          <t>子どもの行動を止めるために、身体に触れて制止することがある</t>
        </is>
      </c>
      <c r="C66" s="6" t="n"/>
      <c r="D66" s="6" t="n"/>
      <c r="E66" s="6" t="n"/>
      <c r="F66" s="6" t="n"/>
      <c r="G66" s="27" t="n"/>
    </row>
    <row r="67">
      <c r="A67" s="20" t="n">
        <v>3</v>
      </c>
      <c r="B67" s="4" t="inlineStr">
        <is>
          <t>業務量や勤務時間に無理があると感じる</t>
        </is>
      </c>
      <c r="C67" s="6" t="n"/>
      <c r="D67" s="6" t="n"/>
      <c r="E67" s="6" t="n"/>
      <c r="F67" s="6" t="n"/>
      <c r="G67" s="27" t="n"/>
    </row>
    <row r="68">
      <c r="A68" s="20" t="n">
        <v>4</v>
      </c>
      <c r="B68" s="4" t="inlineStr">
        <is>
          <t>職員同士で支援の悩みを相談できる場がある</t>
        </is>
      </c>
      <c r="C68" s="6" t="n"/>
      <c r="D68" s="6" t="n"/>
      <c r="E68" s="6" t="n"/>
      <c r="F68" s="6" t="n"/>
      <c r="G68" s="27" t="n"/>
    </row>
    <row r="69">
      <c r="A69" s="20" t="n">
        <v>5</v>
      </c>
      <c r="B69" s="4" t="inlineStr">
        <is>
          <t>ヒヤリ・ハットや不適切だと思った場面を報告しやすい</t>
        </is>
      </c>
      <c r="C69" s="6" t="n"/>
      <c r="D69" s="6" t="n"/>
      <c r="E69" s="6" t="n"/>
      <c r="F69" s="6" t="n"/>
      <c r="G69" s="27" t="n"/>
    </row>
    <row r="70">
      <c r="A70" s="20" t="n">
        <v>6</v>
      </c>
      <c r="B70" s="4" t="inlineStr">
        <is>
          <t>虐待の通報先と手順を知っている</t>
        </is>
      </c>
      <c r="C70" s="6" t="n"/>
      <c r="D70" s="6" t="n"/>
      <c r="E70" s="6" t="n"/>
      <c r="F70" s="6" t="n"/>
      <c r="G70" s="27" t="n"/>
    </row>
  </sheetData>
  <mergeCells count="6">
    <mergeCell ref="A49:O49"/>
    <mergeCell ref="A47:O47"/>
    <mergeCell ref="A45:O45"/>
    <mergeCell ref="A46:O46"/>
    <mergeCell ref="A50:O50"/>
    <mergeCell ref="A48:O48"/>
  </mergeCells>
  <conditionalFormatting sqref="L3:L42">
    <cfRule type="cellIs" priority="1" operator="equal" dxfId="0">
      <formula>"周知記録なし（要記入）"</formula>
    </cfRule>
  </conditionalFormatting>
  <conditionalFormatting sqref="R5:R11">
    <cfRule type="expression" priority="2" dxfId="0">
      <formula>OR($R5="未開催",$R5="至急開催")</formula>
    </cfRule>
  </conditionalFormatting>
  <dataValidations count="3">
    <dataValidation sqref="C3:C42" showDropDown="0" showInputMessage="0" showErrorMessage="0" allowBlank="1" type="list">
      <formula1>"虐待防止委員会,身体拘束適正化検討委員会,感染対策委員会,一体開催（虐待・身体拘束）"</formula1>
    </dataValidation>
    <dataValidation sqref="D3:D42" showDropDown="0" showInputMessage="0" showErrorMessage="0" allowBlank="1" type="list">
      <formula1>"対面,テレビ電話装置等,併用"</formula1>
    </dataValidation>
    <dataValidation sqref="E3:E42" showDropDown="0" showInputMessage="0" showErrorMessage="0" allowBlank="1" type="list">
      <formula1>"事業所単位,法人単位"</formula1>
    </dataValidation>
  </dataValidations>
  <pageMargins left="0.3" right="0.3" top="0.4" bottom="0.4" header="0.5" footer="0.5"/>
  <pageSetup orientation="landscape" paperSize="9" fitToHeight="0" fitToWidth="1"/>
  <headerFooter>
    <oddHeader/>
    <oddFooter>&amp;L&amp;8 法定研修 年間計画表+受講記録簿（令和8年度版） / 最終確認日 2026年8月14日&amp;R&amp;P / &amp;N</oddFooter>
    <evenHeader/>
    <evenFooter/>
    <firstHeader/>
    <firstFooter/>
  </headerFooter>
</worksheet>
</file>

<file path=xl/worksheets/sheet9.xml><?xml version="1.0" encoding="utf-8"?>
<worksheet xmlns="http://schemas.openxmlformats.org/spreadsheetml/2006/main">
  <sheetPr>
    <outlinePr summaryBelow="1" summaryRight="1"/>
    <pageSetUpPr fitToPage="1"/>
  </sheetPr>
  <dimension ref="A1:J40"/>
  <sheetViews>
    <sheetView workbookViewId="0">
      <selection activeCell="A1" sqref="A1"/>
    </sheetView>
  </sheetViews>
  <sheetFormatPr baseColWidth="8" defaultRowHeight="15"/>
  <cols>
    <col width="12" customWidth="1" min="1" max="1"/>
    <col width="22" customWidth="1" min="2" max="2"/>
    <col width="30" customWidth="1" min="3" max="3"/>
    <col width="18" customWidth="1" min="4" max="4"/>
    <col width="8" customWidth="1" min="5" max="5"/>
    <col width="10" customWidth="1" min="6" max="6"/>
    <col width="34" customWidth="1" min="7" max="7"/>
    <col width="12" customWidth="1" min="8" max="8"/>
    <col width="10" customWidth="1" min="9" max="9"/>
    <col width="22" customWidth="1" min="10" max="10"/>
  </cols>
  <sheetData>
    <row r="1" ht="22" customHeight="1">
      <c r="A1" s="1" t="inlineStr">
        <is>
          <t>様式6　減算リスク判定 ＋ 影響額試算</t>
        </is>
      </c>
    </row>
    <row r="2" ht="14" customHeight="1">
      <c r="A2" s="2" t="inlineStr">
        <is>
          <t>04・07シートの記録から機械的に判定する。管理者会議にはこのシートだけ印刷して出す。</t>
        </is>
      </c>
    </row>
    <row r="4" ht="32" customHeight="1">
      <c r="A4" s="19" t="inlineStr">
        <is>
          <t>区分</t>
        </is>
      </c>
      <c r="B4" s="19" t="inlineStr">
        <is>
          <t>減算名</t>
        </is>
      </c>
      <c r="C4" s="19" t="inlineStr">
        <is>
          <t>要件</t>
        </is>
      </c>
      <c r="D4" s="19" t="inlineStr">
        <is>
          <t>判定根拠となる記録／入力</t>
        </is>
      </c>
      <c r="E4" s="19" t="inlineStr">
        <is>
          <t>判定</t>
        </is>
      </c>
      <c r="F4" s="19" t="inlineStr">
        <is>
          <t>減算該当</t>
        </is>
      </c>
      <c r="G4" s="19" t="inlineStr">
        <is>
          <t>根拠条文・告示</t>
        </is>
      </c>
      <c r="H4" s="19" t="inlineStr">
        <is>
          <t>是正期限</t>
        </is>
      </c>
      <c r="I4" s="19" t="inlineStr">
        <is>
          <t>担当者</t>
        </is>
      </c>
      <c r="J4" s="19" t="inlineStr">
        <is>
          <t>（集計用）</t>
        </is>
      </c>
    </row>
    <row r="5" ht="28" customHeight="1">
      <c r="A5" s="20" t="inlineStr">
        <is>
          <t>虐待防止</t>
        </is>
      </c>
      <c r="B5" s="35" t="inlineStr">
        <is>
          <t>虐待防止措置未実施減算（100分の1）</t>
        </is>
      </c>
      <c r="C5" s="4" t="inlineStr">
        <is>
          <t>①虐待防止委員会を1年に1回以上開催し、結果を従業者に周知徹底している</t>
        </is>
      </c>
      <c r="D5" s="22">
        <f>'07_委員会開催記録'!$R$5</f>
        <v/>
      </c>
      <c r="E5" s="20">
        <f>IF($D$5="未開催","NG",IF($D$5="","NG",IF(EDATE($D$5,12)&lt;TODAY(),"NG","OK")))</f>
        <v/>
      </c>
      <c r="F5" s="36">
        <f>IF(COUNTIF($E$5:$E$7,"NG")&gt;0,"該当","非該当")</f>
        <v/>
      </c>
      <c r="G5" s="37" t="inlineStr">
        <is>
          <t>指定通所基準第45条第2項第1号／放デイは第71条で準用（報酬告示 児発 注5の2・放デイ 注6の2）</t>
        </is>
      </c>
      <c r="H5" s="8" t="n"/>
      <c r="I5" s="6" t="n"/>
      <c r="J5" s="38">
        <f>IF($F5="該当",$B5,"")</f>
        <v/>
      </c>
    </row>
    <row r="6" ht="28" customHeight="1">
      <c r="A6" s="20" t="inlineStr"/>
      <c r="B6" s="4" t="inlineStr"/>
      <c r="C6" s="4" t="inlineStr">
        <is>
          <t>②従業者に対する虐待防止研修を1年に1回以上実施している</t>
        </is>
      </c>
      <c r="D6" s="22">
        <f>IF(COUNTIFS('04_研修実施記録簿'!$C$3:$C$500,"虐待防止",'04_研修実施記録簿'!$D$3:$D$500,"&lt;&gt;採用時・個別")=0,"未実施",_xlfn.MAXIFS('04_研修実施記録簿'!$B$3:$B$500,'04_研修実施記録簿'!$C$3:$C$500,"虐待防止",'04_研修実施記録簿'!$D$3:$D$500,"&lt;&gt;採用時・個別"))</f>
        <v/>
      </c>
      <c r="E6" s="20">
        <f>IF(COUNTIFS('04_研修実施記録簿'!$C$3:$C$500,"虐待防止",'04_研修実施記録簿'!$B$3:$B$500,"&gt;="&amp;EDATE(TODAY(),-12),'04_研修実施記録簿'!$D$3:$D$500,"&lt;&gt;採用時・個別")&gt;0,"OK","NG")</f>
        <v/>
      </c>
      <c r="F6" s="36" t="inlineStr"/>
      <c r="G6" s="37" t="inlineStr">
        <is>
          <t>指定通所基準第45条第2項第2号</t>
        </is>
      </c>
      <c r="H6" s="8" t="n"/>
      <c r="I6" s="6" t="n"/>
    </row>
    <row r="7" ht="28" customHeight="1">
      <c r="A7" s="20" t="inlineStr"/>
      <c r="B7" s="4" t="inlineStr"/>
      <c r="C7" s="4" t="inlineStr">
        <is>
          <t>③虐待防止措置を適切に実施するための担当者を置いている</t>
        </is>
      </c>
      <c r="D7" s="20">
        <f>'01_事業所情報'!$B$9</f>
        <v/>
      </c>
      <c r="E7" s="20">
        <f>IF($D$7="","NG","OK")</f>
        <v/>
      </c>
      <c r="F7" s="36" t="inlineStr"/>
      <c r="G7" s="37" t="inlineStr">
        <is>
          <t>指定通所基準第45条第2項第3号（担当者は児童発達支援管理責任者等。都道府県の虐待防止研修の受講が望ましい）</t>
        </is>
      </c>
      <c r="H7" s="8" t="n"/>
      <c r="I7" s="6" t="n"/>
    </row>
    <row r="9" ht="28" customHeight="1">
      <c r="A9" s="20" t="inlineStr">
        <is>
          <t>身体拘束</t>
        </is>
      </c>
      <c r="B9" s="35" t="inlineStr">
        <is>
          <t>身体拘束廃止未実施減算（100分の1）</t>
        </is>
      </c>
      <c r="C9" s="4" t="inlineStr">
        <is>
          <t>①緊急やむを得ず身体拘束等を行う場合の記録様式を整備し、記録している（有／無を入力）</t>
        </is>
      </c>
      <c r="D9" s="6" t="n"/>
      <c r="E9" s="20">
        <f>IF($D$9="有","OK","NG")</f>
        <v/>
      </c>
      <c r="F9" s="36">
        <f>IF(COUNTIF($E$9:$E$12,"NG")&gt;0,"該当","非該当")</f>
        <v/>
      </c>
      <c r="G9" s="37" t="inlineStr">
        <is>
          <t>指定通所基準第44条第2項（3要件＝切迫性・非代替性・一時性と、組織として要件確認等の手続を行った旨まで記録）</t>
        </is>
      </c>
      <c r="H9" s="8" t="n"/>
      <c r="I9" s="6" t="n"/>
      <c r="J9" s="38">
        <f>IF($F9="該当",$B9,"")</f>
        <v/>
      </c>
    </row>
    <row r="10" ht="28" customHeight="1">
      <c r="A10" s="20" t="inlineStr"/>
      <c r="B10" s="4" t="inlineStr"/>
      <c r="C10" s="4" t="inlineStr">
        <is>
          <t>②身体拘束適正化検討委員会を1年に1回以上開催している</t>
        </is>
      </c>
      <c r="D10" s="22">
        <f>'07_委員会開催記録'!$R$7</f>
        <v/>
      </c>
      <c r="E10" s="20">
        <f>IF($D$10="未開催","NG",IF($D$10="","NG",IF(EDATE($D$10,12)&lt;TODAY(),"NG","OK")))</f>
        <v/>
      </c>
      <c r="F10" s="36" t="inlineStr"/>
      <c r="G10" s="37" t="inlineStr">
        <is>
          <t>指定通所基準第44条第3項第1号</t>
        </is>
      </c>
      <c r="H10" s="8" t="n"/>
      <c r="I10" s="6" t="n"/>
    </row>
    <row r="11" ht="28" customHeight="1">
      <c r="A11" s="20" t="inlineStr"/>
      <c r="B11" s="4" t="inlineStr"/>
      <c r="C11" s="4" t="inlineStr">
        <is>
          <t>③身体拘束等の適正化のための指針を整備している（最終改訂日を入力）</t>
        </is>
      </c>
      <c r="D11" s="8" t="n"/>
      <c r="E11" s="20">
        <f>IF($D$11="","NG","OK")</f>
        <v/>
      </c>
      <c r="F11" s="36" t="inlineStr"/>
      <c r="G11" s="37" t="inlineStr">
        <is>
          <t>指定通所基準第44条第3項第2号（解釈通知が指針の記載7項目を列挙）</t>
        </is>
      </c>
      <c r="H11" s="8" t="n"/>
      <c r="I11" s="6" t="n"/>
    </row>
    <row r="12" ht="28" customHeight="1">
      <c r="A12" s="20" t="inlineStr"/>
      <c r="B12" s="4" t="inlineStr"/>
      <c r="C12" s="4" t="inlineStr">
        <is>
          <t>④身体拘束等の適正化のための研修を1年に1回以上実施している</t>
        </is>
      </c>
      <c r="D12" s="22">
        <f>IF(COUNTIFS('04_研修実施記録簿'!$C$3:$C$500,"身体拘束適正化",'04_研修実施記録簿'!$D$3:$D$500,"&lt;&gt;採用時・個別")=0,"未実施",_xlfn.MAXIFS('04_研修実施記録簿'!$B$3:$B$500,'04_研修実施記録簿'!$C$3:$C$500,"身体拘束適正化",'04_研修実施記録簿'!$D$3:$D$500,"&lt;&gt;採用時・個別"))</f>
        <v/>
      </c>
      <c r="E12" s="20">
        <f>IF(COUNTIFS('04_研修実施記録簿'!$C$3:$C$500,"身体拘束適正化",'04_研修実施記録簿'!$B$3:$B$500,"&gt;="&amp;EDATE(TODAY(),-12),'04_研修実施記録簿'!$D$3:$D$500,"&lt;&gt;採用時・個別")&gt;0,"OK","NG")</f>
        <v/>
      </c>
      <c r="F12" s="36" t="inlineStr"/>
      <c r="G12" s="37" t="inlineStr">
        <is>
          <t>指定通所基準第44条第3項第3号（虐待防止研修の中で取り扱った場合も実施したものとみなして差し支えない）</t>
        </is>
      </c>
      <c r="H12" s="8" t="n"/>
      <c r="I12" s="6" t="n"/>
    </row>
    <row r="14" ht="28" customHeight="1">
      <c r="A14" s="20" t="inlineStr">
        <is>
          <t>BCP</t>
        </is>
      </c>
      <c r="B14" s="35" t="inlineStr">
        <is>
          <t>業務継続計画未策定減算（100分の1）</t>
        </is>
      </c>
      <c r="C14" s="4" t="inlineStr">
        <is>
          <t>業務継続計画を策定し、計画に従い必要な措置を講じている（策定日を入力）</t>
        </is>
      </c>
      <c r="D14" s="8" t="n"/>
      <c r="E14" s="20">
        <f>IF($D$14="","NG","OK")</f>
        <v/>
      </c>
      <c r="F14" s="36">
        <f>IF($D$14="","該当","非該当")</f>
        <v/>
      </c>
      <c r="G14" s="37" t="inlineStr">
        <is>
          <t>指定通所基準第38条の2第1項／放デイは第71条で準用（報酬告示 児発 注6・放デイ 注6の3）</t>
        </is>
      </c>
      <c r="H14" s="8" t="n"/>
      <c r="I14" s="6" t="n"/>
      <c r="J14" s="38">
        <f>IF($F14="該当",$B14,"")</f>
        <v/>
      </c>
    </row>
    <row r="15" ht="28" customHeight="1">
      <c r="A15" s="20" t="inlineStr"/>
      <c r="B15" s="4" t="inlineStr"/>
      <c r="C15" s="4" t="inlineStr">
        <is>
          <t>（参考）BCPの研修・訓練を年1回以上実施している ※減算の直接の根拠ではないが基準違反</t>
        </is>
      </c>
      <c r="D15" s="22">
        <f>IF(COUNTIFS('04_研修実施記録簿'!$C$3:$C$500,"業務継続計画（BCP）",'04_研修実施記録簿'!$D$3:$D$500,"&lt;&gt;採用時・個別")=0,"未実施",_xlfn.MAXIFS('04_研修実施記録簿'!$B$3:$B$500,'04_研修実施記録簿'!$C$3:$C$500,"業務継続計画（BCP）",'04_研修実施記録簿'!$D$3:$D$500,"&lt;&gt;採用時・個別"))</f>
        <v/>
      </c>
      <c r="E15" s="20">
        <f>IF(COUNTIFS('04_研修実施記録簿'!$C$3:$C$500,"業務継続計画（BCP）",'04_研修実施記録簿'!$B$3:$B$500,"&gt;="&amp;EDATE(TODAY(),-12),'04_研修実施記録簿'!$D$3:$D$500,"&lt;&gt;採用時・個別")&gt;0,"OK","NG")</f>
        <v/>
      </c>
      <c r="F15" s="36" t="inlineStr">
        <is>
          <t>―</t>
        </is>
      </c>
      <c r="G15" s="37" t="inlineStr">
        <is>
          <t>指定通所基準第38条の2第2項（減算なし・実地指導の指摘対象）</t>
        </is>
      </c>
      <c r="H15" s="8" t="n"/>
      <c r="I15" s="6" t="n"/>
      <c r="J15" s="38">
        <f>IF($F15="該当",$B15,"")</f>
        <v/>
      </c>
    </row>
    <row r="16" ht="28" customHeight="1">
      <c r="A16" s="20" t="inlineStr">
        <is>
          <t>情報公表</t>
        </is>
      </c>
      <c r="B16" s="35" t="inlineStr">
        <is>
          <t>情報公表未報告減算（100分の5）</t>
        </is>
      </c>
      <c r="C16" s="4" t="inlineStr">
        <is>
          <t>障害福祉サービス等情報を都道府県知事へ報告している（直近の報告日を入力）</t>
        </is>
      </c>
      <c r="D16" s="8" t="n"/>
      <c r="E16" s="20">
        <f>IF($D$16="","NG",IF(EDATE($D$16,12)&lt;TODAY(),"NG","OK"))</f>
        <v/>
      </c>
      <c r="F16" s="36">
        <f>IF($D$16="","該当",IF(EDATE($D$16,12)&lt;TODAY(),"該当","非該当"))</f>
        <v/>
      </c>
      <c r="G16" s="37" t="inlineStr">
        <is>
          <t>児童福祉法第33条の18第1項（報酬告示 児発 注6の2・放デイ 注6の4）</t>
        </is>
      </c>
      <c r="H16" s="8" t="n"/>
      <c r="I16" s="6" t="n"/>
      <c r="J16" s="38">
        <f>IF($F16="該当",$B16,"")</f>
        <v/>
      </c>
    </row>
    <row r="18" ht="28" customHeight="1">
      <c r="A18" s="20" t="inlineStr">
        <is>
          <t>参考</t>
        </is>
      </c>
      <c r="B18" s="35" t="inlineStr">
        <is>
          <t>支援プログラム未公表（100分の85を算定）</t>
        </is>
      </c>
      <c r="C18" s="4" t="inlineStr">
        <is>
          <t>支援プログラムを策定し公表している（公表日を入力）</t>
        </is>
      </c>
      <c r="D18" s="8" t="n"/>
      <c r="E18" s="20">
        <f>IF($D$18="","NG","OK")</f>
        <v/>
      </c>
      <c r="F18" s="36">
        <f>IF($D$18="","該当","非該当")</f>
        <v/>
      </c>
      <c r="G18" s="37" t="inlineStr">
        <is>
          <t>指定通所基準第26条の2（報酬告示 児発 注3(4)・放デイ 注4(4)）※届出がされていない月から減算</t>
        </is>
      </c>
      <c r="H18" s="8" t="n"/>
      <c r="I18" s="6" t="n"/>
      <c r="J18" s="38">
        <f>IF($F18="該当",$B18,"")</f>
        <v/>
      </c>
    </row>
    <row r="19" ht="28" customHeight="1">
      <c r="A19" s="20" t="inlineStr">
        <is>
          <t>参考</t>
        </is>
      </c>
      <c r="B19" s="35" t="inlineStr">
        <is>
          <t>自己評価結果未公表（100分の85を算定）</t>
        </is>
      </c>
      <c r="C19" s="4" t="inlineStr">
        <is>
          <t>自己評価・保護者評価の結果を年1回以上公表している（直近の公表日を入力）</t>
        </is>
      </c>
      <c r="D19" s="8" t="n"/>
      <c r="E19" s="20">
        <f>IF($D$19="","NG",IF(EDATE($D$19,12)&lt;TODAY(),"NG","OK"))</f>
        <v/>
      </c>
      <c r="F19" s="36">
        <f>IF($D$19="","該当",IF(EDATE($D$19,12)&lt;TODAY(),"該当","非該当"))</f>
        <v/>
      </c>
      <c r="G19" s="37" t="inlineStr">
        <is>
          <t>指定通所基準第26条第7項（報酬告示 児発 注3(3)・放デイ 注4(3)）※支援プログラム未公表と同じく、届出がされていない月から解消月まで（留意事項通知）</t>
        </is>
      </c>
      <c r="H19" s="8" t="n"/>
      <c r="I19" s="6" t="n"/>
      <c r="J19" s="38">
        <f>IF($F19="該当",$B19,"")</f>
        <v/>
      </c>
    </row>
    <row r="22">
      <c r="A22" s="5" t="inlineStr">
        <is>
          <t>影響額の試算（減算率は足し算ではなく掛け算）</t>
        </is>
      </c>
    </row>
    <row r="24">
      <c r="A24" s="3" t="inlineStr">
        <is>
          <t>通常月額（01シートの月間平均総単位数 × 単位単価）</t>
        </is>
      </c>
      <c r="B24" s="45" t="n"/>
      <c r="C24" s="46" t="n"/>
      <c r="D24" s="40">
        <f>'01_事業所情報'!$B$14</f>
        <v/>
      </c>
    </row>
    <row r="25">
      <c r="A25" s="3" t="inlineStr">
        <is>
          <t>減算係数（虐待0.99 × 身体拘束0.99 × BCP0.99 × 情報公表0.95）</t>
        </is>
      </c>
      <c r="B25" s="45" t="n"/>
      <c r="C25" s="46" t="n"/>
      <c r="D25" s="41">
        <f>IF($F$5="該当",0.99,1)*IF($F$9="該当",0.99,1)*IF($F$14="該当",0.99,1)*IF($F$16="該当",0.95,1)</f>
        <v/>
      </c>
    </row>
    <row r="26">
      <c r="A26" s="3" t="inlineStr">
        <is>
          <t>減算後月額</t>
        </is>
      </c>
      <c r="B26" s="45" t="n"/>
      <c r="C26" s="46" t="n"/>
      <c r="D26" s="40">
        <f>IF($D$24="","",ROUND($D$24*$D$25,0))</f>
        <v/>
      </c>
    </row>
    <row r="27">
      <c r="A27" s="3" t="inlineStr">
        <is>
          <t>月あたり影響額</t>
        </is>
      </c>
      <c r="B27" s="45" t="n"/>
      <c r="C27" s="46" t="n"/>
      <c r="D27" s="40">
        <f>IF($D$24="","",$D$24-$D$26)</f>
        <v/>
      </c>
    </row>
    <row r="28">
      <c r="A28" s="3" t="inlineStr">
        <is>
          <t>月あたり影響額（再掲・00シート表示用）</t>
        </is>
      </c>
      <c r="B28" s="45" t="n"/>
      <c r="C28" s="46" t="n"/>
      <c r="D28" s="40">
        <f>IF($D$24="","",$D$24-$D$26)</f>
        <v/>
      </c>
    </row>
    <row r="29">
      <c r="A29" s="3" t="inlineStr">
        <is>
          <t>想定減算月数（改善確認まで。通常3〜4か月）</t>
        </is>
      </c>
      <c r="B29" s="45" t="n"/>
      <c r="C29" s="46" t="n"/>
      <c r="D29" s="42" t="n">
        <v>4</v>
      </c>
    </row>
    <row r="30">
      <c r="A30" s="3" t="inlineStr">
        <is>
          <t>年間影響額（試算）</t>
        </is>
      </c>
      <c r="B30" s="45" t="n"/>
      <c r="C30" s="46" t="n"/>
      <c r="D30" s="40">
        <f>IF($D$27="","",$D$27*$D$29)</f>
        <v/>
      </c>
    </row>
    <row r="32">
      <c r="A32" s="3" t="inlineStr">
        <is>
          <t>最悪ケース月額（支援プログラム・自己評価の未公表も重なった場合）</t>
        </is>
      </c>
      <c r="B32" s="45" t="n"/>
      <c r="C32" s="46" t="n"/>
      <c r="D32" s="40">
        <f>IF($D$24="","",ROUND($D$24*$D$25*IF($F$18="該当",0.85,1)*IF($F$19="該当",0.85,1),0))</f>
        <v/>
      </c>
    </row>
    <row r="33">
      <c r="A33" s="3" t="inlineStr">
        <is>
          <t>最悪ケースの月あたり影響額</t>
        </is>
      </c>
      <c r="B33" s="45" t="n"/>
      <c r="C33" s="46" t="n"/>
      <c r="D33" s="40">
        <f>IF($D$24="","",$D$24-$D$32)</f>
        <v/>
      </c>
    </row>
    <row r="35">
      <c r="A35" s="7" t="inlineStr">
        <is>
          <t>・減算率はすべて基本報酬の所定単位数に対する率であり、各種加算を含めた合計額に対する率ではない。</t>
        </is>
      </c>
    </row>
    <row r="36">
      <c r="A36" s="7" t="inlineStr">
        <is>
          <t>・複数の減算事由に該当する場合は、それぞれの減算割合を乗ずる（留意事項通知）。大きい方のみを取るのは定員超過利用減算と人員欠如減算の組み合わせだけ。</t>
        </is>
      </c>
    </row>
    <row r="37">
      <c r="A37" s="7" t="inlineStr">
        <is>
          <t>・減算の起算：身体拘束・虐待防止は、事実が生じた月の翌月から改善が認められた月まで、利用者全員について適用。速やかに改善計画を都道府県知事等に提出し、事実が生じた月から3月後に改善状況を報告する。</t>
        </is>
      </c>
    </row>
    <row r="38">
      <c r="A38" s="7" t="inlineStr">
        <is>
          <t>・業務継続計画・情報公表は、事実が生じた翌月から解消された月まで。支援プログラム未公表・自己評価結果未公表は、届出がされていない月から解消月まで（起算月が異なる）。</t>
        </is>
      </c>
    </row>
    <row r="39">
      <c r="A39" s="7" t="inlineStr">
        <is>
          <t>・実際の請求は単位数の段階で端数処理されるため、この円換算の試算値は数円単位でずれる。</t>
        </is>
      </c>
    </row>
    <row r="40">
      <c r="A40" s="7" t="inlineStr">
        <is>
          <t>・金額よりも重いのは、改善計画の提出・3か月後の改善報告・実地指導での重点指導という行政対応の負荷であり、指導に従わない場合は指定の取消し等が検討される（留意事項通知）。</t>
        </is>
      </c>
    </row>
  </sheetData>
  <mergeCells count="15">
    <mergeCell ref="A28:C28"/>
    <mergeCell ref="A25:C25"/>
    <mergeCell ref="A37:J37"/>
    <mergeCell ref="A33:C33"/>
    <mergeCell ref="A36:J36"/>
    <mergeCell ref="A32:C32"/>
    <mergeCell ref="A40:J40"/>
    <mergeCell ref="A39:J39"/>
    <mergeCell ref="A27:C27"/>
    <mergeCell ref="A35:J35"/>
    <mergeCell ref="A30:C30"/>
    <mergeCell ref="A38:J38"/>
    <mergeCell ref="A29:C29"/>
    <mergeCell ref="A26:C26"/>
    <mergeCell ref="A24:C24"/>
  </mergeCells>
  <conditionalFormatting sqref="F5:F19">
    <cfRule type="cellIs" priority="1" operator="equal" dxfId="5">
      <formula>"該当"</formula>
    </cfRule>
    <cfRule type="cellIs" priority="2" operator="equal" dxfId="3">
      <formula>"非該当"</formula>
    </cfRule>
  </conditionalFormatting>
  <conditionalFormatting sqref="E5:E19">
    <cfRule type="cellIs" priority="3" operator="equal" dxfId="0">
      <formula>"NG"</formula>
    </cfRule>
  </conditionalFormatting>
  <dataValidations count="1">
    <dataValidation sqref="D9" showDropDown="0" showInputMessage="0" showErrorMessage="0" allowBlank="1" type="list">
      <formula1>"有,無"</formula1>
    </dataValidation>
  </dataValidations>
  <pageMargins left="0.3" right="0.3" top="0.4" bottom="0.4" header="0.5" footer="0.5"/>
  <pageSetup orientation="landscape" paperSize="9" fitToHeight="0" fitToWidth="1"/>
  <headerFooter>
    <oddHeader/>
    <oddFooter>&amp;L&amp;8 法定研修 年間計画表+受講記録簿（令和8年度版） / 最終確認日 2026年8月14日&amp;R&amp;P /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2026-08-14T02:29:57Z</dcterms:created>
  <dcterms:modified xmlns:dcterms="http://purl.org/dc/terms/" xmlns:xsi="http://www.w3.org/2001/XMLSchema-instance" xsi:type="dcterms:W3CDTF">2026-08-14T03:36:25Z</dcterms:modified>
</cp:coreProperties>
</file>