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はじめに" sheetId="1" state="visible" r:id="rId1"/>
    <sheet xmlns:r="http://schemas.openxmlformats.org/officeDocument/2006/relationships" name="01_単位数マスタ" sheetId="2" state="visible" r:id="rId2"/>
    <sheet xmlns:r="http://schemas.openxmlformats.org/officeDocument/2006/relationships" name="02_単価マスタ" sheetId="3" state="visible" r:id="rId3"/>
    <sheet xmlns:r="http://schemas.openxmlformats.org/officeDocument/2006/relationships" name="10_事業所設定" sheetId="4" state="visible" r:id="rId4"/>
    <sheet xmlns:r="http://schemas.openxmlformats.org/officeDocument/2006/relationships" name="20_常勤換算計算" sheetId="5" state="visible" r:id="rId5"/>
    <sheet xmlns:r="http://schemas.openxmlformats.org/officeDocument/2006/relationships" name="30_区分判定" sheetId="6" state="visible" r:id="rId6"/>
    <sheet xmlns:r="http://schemas.openxmlformats.org/officeDocument/2006/relationships" name="40_報酬シミュレーション" sheetId="7" state="visible" r:id="rId7"/>
    <sheet xmlns:r="http://schemas.openxmlformats.org/officeDocument/2006/relationships" name="50_算定要件チェック" sheetId="8" state="visible" r:id="rId8"/>
    <sheet xmlns:r="http://schemas.openxmlformats.org/officeDocument/2006/relationships" name="60_記入例A_放デイ" sheetId="9" state="visible" r:id="rId9"/>
    <sheet xmlns:r="http://schemas.openxmlformats.org/officeDocument/2006/relationships" name="61_記入例B_児発" sheetId="10" state="visible" r:id="rId10"/>
    <sheet xmlns:r="http://schemas.openxmlformats.org/officeDocument/2006/relationships" name="70_QA指摘例" sheetId="11" state="visible" r:id="rId11"/>
    <sheet xmlns:r="http://schemas.openxmlformats.org/officeDocument/2006/relationships" name="90_様式集" sheetId="12" state="visible" r:id="rId12"/>
    <sheet xmlns:r="http://schemas.openxmlformats.org/officeDocument/2006/relationships" name="80_改定履歴" sheetId="13" state="visible" r:id="rId13"/>
  </sheets>
  <definedNames>
    <definedName name="_xlnm.Print_Area" localSheetId="0">'00_はじめに'!$A$1:$C$36</definedName>
    <definedName name="_xlnm.Print_Area" localSheetId="1">'01_単位数マスタ'!$A$1:$K$142</definedName>
    <definedName name="_xlnm.Print_Area" localSheetId="2">'02_単価マスタ'!$A$1:$I$12</definedName>
    <definedName name="_xlnm.Print_Area" localSheetId="3">'10_事業所設定'!$A$1:$C$26</definedName>
    <definedName name="_xlnm.Print_Area" localSheetId="4">'20_常勤換算計算'!$A$1:$O$37</definedName>
    <definedName name="_xlnm.Print_Area" localSheetId="5">'30_区分判定'!$A$1:$C$19</definedName>
    <definedName name="_xlnm.Print_Area" localSheetId="6">'40_報酬シミュレーション'!$A$1:$J$15</definedName>
    <definedName name="_xlnm.Print_Area" localSheetId="7">'50_算定要件チェック'!$A$1:$F$29</definedName>
    <definedName name="_xlnm.Print_Area" localSheetId="8">'60_記入例A_放デイ'!$A$1:$O$64</definedName>
    <definedName name="_xlnm.Print_Area" localSheetId="9">'61_記入例B_児発'!$A$1:$O$65</definedName>
    <definedName name="_xlnm.Print_Area" localSheetId="10">'70_QA指摘例'!$A$1:$E$25</definedName>
    <definedName name="_xlnm.Print_Area" localSheetId="11">'90_様式集'!$A$1:$I$71</definedName>
    <definedName name="_xlnm.Print_Area" localSheetId="12">'80_改定履歴'!$A$1:$H$22</definedName>
  </definedNames>
  <calcPr calcId="124519" fullCalcOnLoad="1"/>
</workbook>
</file>

<file path=xl/styles.xml><?xml version="1.0" encoding="utf-8"?>
<styleSheet xmlns="http://schemas.openxmlformats.org/spreadsheetml/2006/main">
  <numFmts count="2">
    <numFmt numFmtId="164" formatCode="yyyy/mm/dd"/>
    <numFmt numFmtId="165" formatCode="0.000"/>
  </numFmts>
  <fonts count="6">
    <font>
      <name val="Calibri"/>
      <family val="2"/>
      <color theme="1"/>
      <sz val="11"/>
      <scheme val="minor"/>
    </font>
    <font>
      <name val="Yu Gothic"/>
      <b val="1"/>
      <sz val="14"/>
    </font>
    <font>
      <name val="Yu Gothic"/>
      <color rgb="00555555"/>
      <sz val="8"/>
    </font>
    <font>
      <name val="Yu Gothic"/>
      <b val="1"/>
      <sz val="10"/>
    </font>
    <font>
      <name val="Yu Gothic"/>
      <sz val="9"/>
    </font>
    <font>
      <name val="Yu Gothic"/>
      <b val="1"/>
      <color rgb="00FFFFFF"/>
      <sz val="10"/>
    </font>
  </fonts>
  <fills count="6">
    <fill>
      <patternFill/>
    </fill>
    <fill>
      <patternFill patternType="gray125"/>
    </fill>
    <fill>
      <patternFill patternType="solid">
        <fgColor rgb="00DDEBF7"/>
      </patternFill>
    </fill>
    <fill>
      <patternFill patternType="solid">
        <fgColor rgb="00E2EFDA"/>
      </patternFill>
    </fill>
    <fill>
      <patternFill patternType="solid">
        <fgColor rgb="001F4E79"/>
      </patternFill>
    </fill>
    <fill>
      <patternFill patternType="solid">
        <fgColor rgb="00FFF2CC"/>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style="thin">
        <color rgb="00BFBFBF"/>
      </right>
      <top style="thin">
        <color rgb="00BFBFBF"/>
      </top>
      <bottom style="thin">
        <color rgb="00BFBFBF"/>
      </bottom>
      <diagonal/>
    </border>
    <border>
      <left/>
      <right/>
      <top style="thin">
        <color rgb="00BFBFBF"/>
      </top>
      <bottom style="thin">
        <color rgb="00BFBFBF"/>
      </bottom>
      <diagonal/>
    </border>
  </borders>
  <cellStyleXfs count="1">
    <xf numFmtId="0" fontId="0" fillId="0" borderId="0"/>
  </cellStyleXfs>
  <cellXfs count="42">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pivotButton="0" quotePrefix="0" xfId="0"/>
    <xf numFmtId="0" fontId="3" fillId="0" borderId="1" pivotButton="0" quotePrefix="0" xfId="0"/>
    <xf numFmtId="164" fontId="4" fillId="3" borderId="1" pivotButton="0" quotePrefix="0" xfId="0"/>
    <xf numFmtId="0" fontId="2" fillId="0" borderId="1" applyAlignment="1" pivotButton="0" quotePrefix="0" xfId="0">
      <alignment vertical="top" wrapText="1"/>
    </xf>
    <xf numFmtId="0" fontId="4" fillId="3" borderId="1" pivotButton="0" quotePrefix="0" xfId="0"/>
    <xf numFmtId="0" fontId="4" fillId="0" borderId="1" applyAlignment="1" pivotButton="0" quotePrefix="0" xfId="0">
      <alignment vertical="top" wrapText="1"/>
    </xf>
    <xf numFmtId="0" fontId="0" fillId="0" borderId="4" pivotButton="0" quotePrefix="0" xfId="0"/>
    <xf numFmtId="0" fontId="4" fillId="0" borderId="1" pivotButton="0" quotePrefix="0" xfId="0"/>
    <xf numFmtId="0" fontId="4" fillId="0" borderId="0" applyAlignment="1" pivotButton="0" quotePrefix="0" xfId="0">
      <alignment vertical="top" wrapText="1"/>
    </xf>
    <xf numFmtId="0" fontId="5" fillId="4" borderId="1" applyAlignment="1" pivotButton="0" quotePrefix="0" xfId="0">
      <alignment horizontal="center" vertical="center" wrapText="1"/>
    </xf>
    <xf numFmtId="0" fontId="4" fillId="0" borderId="1" applyAlignment="1" pivotButton="0" quotePrefix="0" xfId="0">
      <alignment horizontal="center"/>
    </xf>
    <xf numFmtId="0" fontId="3" fillId="0" borderId="0" pivotButton="0" quotePrefix="0" xfId="0"/>
    <xf numFmtId="0" fontId="2" fillId="0" borderId="0" pivotButton="0" quotePrefix="0" xfId="0"/>
    <xf numFmtId="165" fontId="4" fillId="0" borderId="1" applyAlignment="1" pivotButton="0" quotePrefix="0" xfId="0">
      <alignment horizontal="center"/>
    </xf>
    <xf numFmtId="0" fontId="4" fillId="0" borderId="0" pivotButton="0" quotePrefix="0" xfId="0"/>
    <xf numFmtId="0" fontId="4" fillId="5" borderId="1" pivotButton="0" quotePrefix="0" xfId="0"/>
    <xf numFmtId="2" fontId="4" fillId="3" borderId="1" pivotButton="0" quotePrefix="0" xfId="0"/>
    <xf numFmtId="1" fontId="3" fillId="3" borderId="1" pivotButton="0" quotePrefix="0" xfId="0"/>
    <xf numFmtId="2" fontId="3" fillId="3" borderId="1" pivotButton="0" quotePrefix="0" xfId="0"/>
    <xf numFmtId="3" fontId="4" fillId="0" borderId="1" applyAlignment="1" pivotButton="0" quotePrefix="0" xfId="0">
      <alignment horizontal="center"/>
    </xf>
    <xf numFmtId="165" fontId="4" fillId="3" borderId="1" pivotButton="0" quotePrefix="0" xfId="0"/>
    <xf numFmtId="3" fontId="4" fillId="3" borderId="1" pivotButton="0" quotePrefix="0" xfId="0"/>
    <xf numFmtId="3" fontId="4" fillId="5" borderId="1" pivotButton="0" quotePrefix="0" xfId="0"/>
    <xf numFmtId="0" fontId="3" fillId="3" borderId="0" pivotButton="0" quotePrefix="0" xfId="0"/>
    <xf numFmtId="0" fontId="4" fillId="3" borderId="1" applyAlignment="1" pivotButton="0" quotePrefix="0" xfId="0">
      <alignment vertical="top" wrapText="1"/>
    </xf>
    <xf numFmtId="0" fontId="4" fillId="5" borderId="1" applyAlignment="1" pivotButton="0" quotePrefix="0" xfId="0">
      <alignment vertical="top" wrapText="1"/>
    </xf>
    <xf numFmtId="0" fontId="0" fillId="0" borderId="1" pivotButton="0" quotePrefix="0" xfId="0"/>
    <xf numFmtId="0" fontId="0" fillId="0" borderId="5" pivotButton="0" quotePrefix="0" xfId="0"/>
    <xf numFmtId="0" fontId="2" fillId="0" borderId="1" pivotButton="0" quotePrefix="0" xfId="0"/>
    <xf numFmtId="2" fontId="4" fillId="3" borderId="1" applyAlignment="1" pivotButton="0" quotePrefix="0" xfId="0">
      <alignment vertical="top" wrapText="1"/>
    </xf>
    <xf numFmtId="0" fontId="3" fillId="3" borderId="1" pivotButton="0" quotePrefix="0" xfId="0"/>
    <xf numFmtId="165" fontId="3" fillId="3" borderId="1" pivotButton="0" quotePrefix="0" xfId="0"/>
    <xf numFmtId="0" fontId="3" fillId="5" borderId="1" pivotButton="0" quotePrefix="0" xfId="0"/>
    <xf numFmtId="3" fontId="3" fillId="3" borderId="1" pivotButton="0" quotePrefix="0" xfId="0"/>
    <xf numFmtId="3" fontId="4" fillId="0" borderId="1" pivotButton="0" quotePrefix="0" xfId="0"/>
    <xf numFmtId="0" fontId="0" fillId="5" borderId="1" pivotButton="0" quotePrefix="0" xfId="0"/>
    <xf numFmtId="164" fontId="4" fillId="0" borderId="1" applyAlignment="1" pivotButton="0" quotePrefix="0" xfId="0">
      <alignment vertical="top" wrapText="1"/>
    </xf>
    <xf numFmtId="164" fontId="4" fillId="5" borderId="1" pivotButton="0" quotePrefix="0" xfId="0"/>
    <xf numFmtId="164" fontId="4" fillId="0" borderId="1" pivotButton="0" quotePrefix="0" xfId="0"/>
  </cellXfs>
  <cellStyles count="1">
    <cellStyle name="Normal" xfId="0" builtinId="0" hidden="0"/>
  </cellStyles>
  <dxfs count="2">
    <dxf>
      <fill>
        <patternFill patternType="solid">
          <fgColor rgb="00FFC7CE"/>
        </patternFill>
      </fill>
    </dxf>
    <dxf>
      <font>
        <b val="1"/>
        <color rgb="009C0006"/>
      </font>
      <fill>
        <patternFill patternType="solid">
          <fgColor rgb="00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C35"/>
  <sheetViews>
    <sheetView workbookViewId="0">
      <selection activeCell="A1" sqref="A1"/>
    </sheetView>
  </sheetViews>
  <sheetFormatPr baseColWidth="8" defaultRowHeight="15"/>
  <cols>
    <col width="30" customWidth="1" min="1" max="1"/>
    <col width="46" customWidth="1" min="2" max="2"/>
    <col width="52" customWidth="1" min="3" max="3"/>
  </cols>
  <sheetData>
    <row r="1" ht="22" customHeight="1">
      <c r="A1" s="1" t="inlineStr">
        <is>
          <t>児童指導員等加配加算 算定チェック＋届出様式</t>
        </is>
      </c>
    </row>
    <row r="2" ht="28" customHeight="1">
      <c r="A2" s="2" t="inlineStr">
        <is>
          <t>児童発達支援／放課後等デイサービス　自事業所の値を入れると5区分の判定・単位数・月額概算まで自動で出ます。単位数と要件は改定で変わります。請求前に必ず一次情報（本ブックの出典欄）で最新版を確認してください。</t>
        </is>
      </c>
    </row>
    <row r="3"/>
    <row r="4">
      <c r="A4" s="3" t="inlineStr">
        <is>
          <t>鮮度チェック</t>
        </is>
      </c>
    </row>
    <row r="5">
      <c r="A5" s="4" t="inlineStr">
        <is>
          <t>最終確認日（自動）</t>
        </is>
      </c>
      <c r="B5" s="5">
        <f>MAX('80_改定履歴'!$A$2:$A$50)</f>
        <v/>
      </c>
      <c r="C5" s="6" t="inlineStr">
        <is>
          <t>80_改定履歴シートの最新確認日</t>
        </is>
      </c>
    </row>
    <row r="6">
      <c r="A6" s="4" t="inlineStr">
        <is>
          <t>鮮度アラート（自動）</t>
        </is>
      </c>
      <c r="B6" s="7">
        <f>IF(TODAY()&gt;EDATE($B$5,3),"3か月以上更新されていません。告示・通知の最新版を確認してください。","")</f>
        <v/>
      </c>
      <c r="C6" s="6" t="inlineStr">
        <is>
          <t>確認日から3か月経過で警告</t>
        </is>
      </c>
    </row>
    <row r="7">
      <c r="A7" s="4" t="inlineStr">
        <is>
          <t>本日（自動）</t>
        </is>
      </c>
      <c r="B7" s="5">
        <f>TODAY()</f>
        <v/>
      </c>
      <c r="C7" s="6" t="inlineStr"/>
    </row>
    <row r="8"/>
    <row r="9">
      <c r="A9" s="3" t="inlineStr">
        <is>
          <t>使い方（この順で埋める）</t>
        </is>
      </c>
    </row>
    <row r="10" ht="30" customHeight="1">
      <c r="A10" s="4" t="inlineStr">
        <is>
          <t>① 10_事業所設定</t>
        </is>
      </c>
      <c r="B10" s="8" t="inlineStr">
        <is>
          <t>サービス種別・定員・地域区分・常勤の週所定労働時間・児発管／管理者の配置などを入力する。黄色のセルだけが入力欄。</t>
        </is>
      </c>
      <c r="C10" s="9" t="n"/>
    </row>
    <row r="11" ht="30" customHeight="1">
      <c r="A11" s="4" t="inlineStr">
        <is>
          <t>② 20_常勤換算計算</t>
        </is>
      </c>
      <c r="B11" s="8" t="inlineStr">
        <is>
          <t>職員1人ずつ、週の勤務時間と、そのうち「指定基準の員数として使う時間」「専門的支援体制加算に使う時間」を入れる。残りが加配に充当できる時間として自動計算される。</t>
        </is>
      </c>
      <c r="C11" s="9" t="n"/>
    </row>
    <row r="12" ht="30" customHeight="1">
      <c r="A12" s="4" t="inlineStr">
        <is>
          <t>③ 50_算定要件チェック</t>
        </is>
      </c>
      <c r="B12" s="8" t="inlineStr">
        <is>
          <t>22項目のうち6項目は自動判定。残りは適合／不適合／該当なしを選ぶ。1つでも不適合があると区分判定が「算定不可」に落ちる。</t>
        </is>
      </c>
      <c r="C12" s="9" t="n"/>
    </row>
    <row r="13" ht="30" customHeight="1">
      <c r="A13" s="4" t="inlineStr">
        <is>
          <t>④ 30_区分判定</t>
        </is>
      </c>
      <c r="B13" s="8" t="inlineStr">
        <is>
          <t>（1）〜（5）のどれで算定するかと判定理由が自動で出る。</t>
        </is>
      </c>
      <c r="C13" s="9" t="n"/>
    </row>
    <row r="14" ht="30" customHeight="1">
      <c r="A14" s="4" t="inlineStr">
        <is>
          <t>⑤ 40_報酬シミュレーション</t>
        </is>
      </c>
      <c r="B14" s="8" t="inlineStr">
        <is>
          <t>延べ利用人日数と加配職員の年間人件費を入れると、月額・年額の概算と区分別の差額が出る。</t>
        </is>
      </c>
      <c r="C14" s="9" t="n"/>
    </row>
    <row r="15" ht="30" customHeight="1">
      <c r="A15" s="4" t="inlineStr">
        <is>
          <t>⑥ 80_改定履歴</t>
        </is>
      </c>
      <c r="B15" s="8" t="inlineStr">
        <is>
          <t>告示・通知を確認したら1行追記する。ここが最終確認日の正本。</t>
        </is>
      </c>
      <c r="C15" s="9" t="n"/>
    </row>
    <row r="16"/>
    <row r="17">
      <c r="A17" s="3" t="inlineStr">
        <is>
          <t>シート構成</t>
        </is>
      </c>
    </row>
    <row r="18">
      <c r="A18" s="10" t="inlineStr">
        <is>
          <t>01_単位数マスタ</t>
        </is>
      </c>
      <c r="B18" s="10" t="inlineStr">
        <is>
          <t>告示122号 別表の単位数135件＋別表2（経過的）35件の計170件。編集しない（改定時のみ差し替え）。サービスコードは令和8年6月版サービスコード表と全件突合済</t>
        </is>
      </c>
      <c r="C18" s="9" t="n"/>
    </row>
    <row r="19">
      <c r="A19" s="10" t="inlineStr">
        <is>
          <t>02_単価マスタ</t>
        </is>
      </c>
      <c r="B19" s="10" t="inlineStr">
        <is>
          <t>告示128号の地域区分別の割合</t>
        </is>
      </c>
      <c r="C19" s="9" t="n"/>
    </row>
    <row r="20">
      <c r="A20" s="10" t="inlineStr">
        <is>
          <t>10_事業所設定</t>
        </is>
      </c>
      <c r="B20" s="10" t="inlineStr">
        <is>
          <t>唯一の入力シート</t>
        </is>
      </c>
      <c r="C20" s="9" t="n"/>
    </row>
    <row r="21">
      <c r="A21" s="10" t="inlineStr">
        <is>
          <t>20_常勤換算計算</t>
        </is>
      </c>
      <c r="B21" s="10" t="inlineStr">
        <is>
          <t>様式2：加配職員 常勤換算計算表（20名分）。常勤換算は時間を合計してから常勤所定時間で割る</t>
        </is>
      </c>
      <c r="C21" s="9" t="n"/>
    </row>
    <row r="22">
      <c r="A22" s="10" t="inlineStr">
        <is>
          <t>30_区分判定</t>
        </is>
      </c>
      <c r="B22" s="10" t="inlineStr">
        <is>
          <t>5区分の判定と判定理由</t>
        </is>
      </c>
      <c r="C22" s="9" t="n"/>
    </row>
    <row r="23">
      <c r="A23" s="10" t="inlineStr">
        <is>
          <t>40_報酬シミュレーション</t>
        </is>
      </c>
      <c r="B23" s="10" t="inlineStr">
        <is>
          <t>単位数・単価・月額・区分別差額</t>
        </is>
      </c>
      <c r="C23" s="9" t="n"/>
    </row>
    <row r="24">
      <c r="A24" s="10" t="inlineStr">
        <is>
          <t>50_算定要件チェック</t>
        </is>
      </c>
      <c r="B24" s="10" t="inlineStr">
        <is>
          <t>様式5：月次セルフチェック22項目</t>
        </is>
      </c>
      <c r="C24" s="9" t="n"/>
    </row>
    <row r="25">
      <c r="A25" s="10" t="inlineStr">
        <is>
          <t>60_記入例A_放デイ</t>
        </is>
      </c>
      <c r="B25" s="10" t="inlineStr">
        <is>
          <t>記入例：常勤専従1名で区分（1）</t>
        </is>
      </c>
      <c r="C25" s="9" t="n"/>
    </row>
    <row r="26">
      <c r="A26" s="10" t="inlineStr">
        <is>
          <t>61_記入例B_児発</t>
        </is>
      </c>
      <c r="B26" s="10" t="inlineStr">
        <is>
          <t>記入例：非常勤2名合算で区分（5）（児童発達支援・センター以外）</t>
        </is>
      </c>
      <c r="C26" s="9" t="n"/>
    </row>
    <row r="27">
      <c r="A27" s="10" t="inlineStr">
        <is>
          <t>70_QA指摘例</t>
        </is>
      </c>
      <c r="B27" s="10" t="inlineStr">
        <is>
          <t>Q&amp;A13問＋実地指導での指摘例</t>
        </is>
      </c>
      <c r="C27" s="9" t="n"/>
    </row>
    <row r="28">
      <c r="A28" s="10" t="inlineStr">
        <is>
          <t>90_様式集</t>
        </is>
      </c>
      <c r="B28" s="10" t="inlineStr">
        <is>
          <t>様式3 実務経験証明書／様式4 加配職員一覧／様式6 体制変更・過誤調整判定メモ</t>
        </is>
      </c>
      <c r="C28" s="9" t="n"/>
    </row>
    <row r="29">
      <c r="A29" s="10" t="inlineStr">
        <is>
          <t>80_改定履歴</t>
        </is>
      </c>
      <c r="B29" s="10" t="inlineStr">
        <is>
          <t>一次情報の確認記録・最終確認日の正本</t>
        </is>
      </c>
      <c r="C29" s="9" t="n"/>
    </row>
    <row r="30"/>
    <row r="31">
      <c r="A31" s="3" t="inlineStr">
        <is>
          <t>免責</t>
        </is>
      </c>
    </row>
    <row r="32" ht="28" customHeight="1">
      <c r="A32" s="11" t="inlineStr">
        <is>
          <t>・本ブックは2026年8月14日（令和8年8月14日）時点の告示・通知に基づく。単位数・要件は改定で変わるため、請求前に一次情報で最新版を確認すること。</t>
        </is>
      </c>
    </row>
    <row r="33" ht="28" customHeight="1">
      <c r="A33" s="11" t="inlineStr">
        <is>
          <t>・指定基準の細目は都道府県・指定都市・中核市の条例で定められ、体制届の様式番号・添付書類も自治体ごとに異なる。最終的な判断は所在自治体の手引きと担当課の指示に従うこと。</t>
        </is>
      </c>
    </row>
    <row r="34" ht="28" customHeight="1">
      <c r="A34" s="11" t="inlineStr">
        <is>
          <t>・本ブックは算定の可否を保証するものではない。金額はすべて参考値（実際の請求は事業所の総単位数に単価を乗じて1円未満を切り捨てる）。</t>
        </is>
      </c>
    </row>
    <row r="35" ht="28" customHeight="1">
      <c r="A35" s="11" t="inlineStr">
        <is>
          <t>・記入例に登場する法人名・事業所名・職員名はすべて架空であり、実在の団体・個人とは関係しない。</t>
        </is>
      </c>
    </row>
  </sheetData>
  <mergeCells count="22">
    <mergeCell ref="B25:C25"/>
    <mergeCell ref="B22:C22"/>
    <mergeCell ref="B27:C27"/>
    <mergeCell ref="B18:C18"/>
    <mergeCell ref="B12:C12"/>
    <mergeCell ref="B21:C21"/>
    <mergeCell ref="A33:C33"/>
    <mergeCell ref="B11:C11"/>
    <mergeCell ref="A32:C32"/>
    <mergeCell ref="B23:C23"/>
    <mergeCell ref="B14:C14"/>
    <mergeCell ref="A35:C35"/>
    <mergeCell ref="B13:C13"/>
    <mergeCell ref="B29:C29"/>
    <mergeCell ref="B19:C19"/>
    <mergeCell ref="B10:C10"/>
    <mergeCell ref="B28:C28"/>
    <mergeCell ref="A34:C34"/>
    <mergeCell ref="B24:C24"/>
    <mergeCell ref="B15:C15"/>
    <mergeCell ref="B20:C20"/>
    <mergeCell ref="B26:C26"/>
  </mergeCells>
  <printOptions horizontalCentered="1"/>
  <pageMargins left="0.4" right="0.4" top="0.5" bottom="0.5" header="0.5" footer="0.5"/>
  <pageSetup orientation="portrait" paperSize="9" fitToHeight="0" fitToWidth="1"/>
</worksheet>
</file>

<file path=xl/worksheets/sheet10.xml><?xml version="1.0" encoding="utf-8"?>
<worksheet xmlns="http://schemas.openxmlformats.org/spreadsheetml/2006/main">
  <sheetPr>
    <outlinePr summaryBelow="1" summaryRight="1"/>
    <pageSetUpPr fitToPage="1"/>
  </sheetPr>
  <dimension ref="A1:Q58"/>
  <sheetViews>
    <sheetView workbookViewId="0">
      <pane ySplit="3" topLeftCell="A4" activePane="bottomLeft" state="frozen"/>
      <selection pane="bottomLeft" activeCell="A1" sqref="A1"/>
    </sheetView>
  </sheetViews>
  <sheetFormatPr baseColWidth="8" defaultRowHeight="15"/>
  <cols>
    <col width="5" customWidth="1" min="1" max="1"/>
    <col width="14" customWidth="1" min="2" max="2"/>
    <col width="16" customWidth="1" min="3" max="3"/>
    <col width="9" customWidth="1" min="4" max="4"/>
    <col width="10" customWidth="1" min="5" max="5"/>
    <col width="10" customWidth="1" min="6" max="6"/>
    <col width="9" customWidth="1" min="7" max="7"/>
    <col width="8" customWidth="1" min="8" max="8"/>
    <col width="11" customWidth="1" min="9" max="9"/>
    <col width="12" customWidth="1" min="10" max="10"/>
    <col width="11" customWidth="1" min="11" max="11"/>
    <col width="12" customWidth="1" min="12" max="12"/>
    <col width="10" customWidth="1" min="13" max="13"/>
    <col width="10" customWidth="1" min="14" max="14"/>
    <col width="44" customWidth="1" min="15" max="15"/>
    <col width="14" customWidth="1" min="16" max="16"/>
    <col width="14" customWidth="1" min="17" max="17"/>
  </cols>
  <sheetData>
    <row r="1" ht="22" customHeight="1">
      <c r="A1" s="1" t="inlineStr">
        <is>
          <t>記入例B｜児童発達支援・非常勤2名を合算して区分（5）になる</t>
        </is>
      </c>
    </row>
    <row r="2" ht="28" customHeight="1">
      <c r="A2" s="2" t="inlineStr">
        <is>
          <t>登場する法人・事業所・職員はすべて架空。加配の常勤換算は（24＋16）÷40＝1.00で要件を満たすが、「その他の従業者」が含まれるため低い方の区分（5）で算定する（留意事項通知 第二の2(1)④(四)）。想定される出力：区分No＝5、単位数＝90、サービスコード＝61-4337（主に未就学児）／61-4340（上記以外）、月間16,200単位、月額162,000円。職員Dの16時間分を経験5年以上の児童指導員等に置き換えると区分（3）になり、月約6万円の差が出る。</t>
        </is>
      </c>
    </row>
    <row r="3"/>
    <row r="4">
      <c r="A4" s="3" t="inlineStr">
        <is>
          <t>■ 様式1｜事業所設定</t>
        </is>
      </c>
    </row>
    <row r="5">
      <c r="A5" s="12" t="inlineStr">
        <is>
          <t>項目</t>
        </is>
      </c>
      <c r="B5" s="9" t="n"/>
      <c r="C5" s="12" t="inlineStr">
        <is>
          <t>記入例の値</t>
        </is>
      </c>
      <c r="D5" s="30" t="n"/>
      <c r="E5" s="9" t="n"/>
      <c r="F5" s="12" t="inlineStr">
        <is>
          <t>なぜそう書くか（解説）</t>
        </is>
      </c>
      <c r="G5" s="30" t="n"/>
      <c r="H5" s="30" t="n"/>
      <c r="I5" s="30" t="n"/>
      <c r="J5" s="30" t="n"/>
      <c r="K5" s="9" t="n"/>
      <c r="L5" s="12" t="inlineStr">
        <is>
          <t>根拠条項</t>
        </is>
      </c>
      <c r="M5" s="30" t="n"/>
      <c r="N5" s="30" t="n"/>
      <c r="O5" s="9" t="n"/>
    </row>
    <row r="6" ht="26" customHeight="1">
      <c r="A6" s="8" t="inlineStr">
        <is>
          <t>算定対象月</t>
        </is>
      </c>
      <c r="B6" s="9" t="n"/>
      <c r="C6" s="18" t="inlineStr">
        <is>
          <t>令和8年9月分</t>
        </is>
      </c>
      <c r="D6" s="30" t="n"/>
      <c r="E6" s="9" t="n"/>
      <c r="F6" s="8" t="inlineStr"/>
      <c r="G6" s="30" t="n"/>
      <c r="H6" s="30" t="n"/>
      <c r="I6" s="30" t="n"/>
      <c r="J6" s="30" t="n"/>
      <c r="K6" s="9" t="n"/>
      <c r="L6" s="6" t="inlineStr">
        <is>
          <t>—</t>
        </is>
      </c>
      <c r="M6" s="30" t="n"/>
      <c r="N6" s="30" t="n"/>
      <c r="O6" s="9" t="n"/>
    </row>
    <row r="7" ht="26" customHeight="1">
      <c r="A7" s="8" t="inlineStr">
        <is>
          <t>事業所名（架空）</t>
        </is>
      </c>
      <c r="B7" s="9" t="n"/>
      <c r="C7" s="18" t="inlineStr">
        <is>
          <t>児童発達支援事業所 △△（児発）</t>
        </is>
      </c>
      <c r="D7" s="30" t="n"/>
      <c r="E7" s="9" t="n"/>
      <c r="F7" s="8" t="inlineStr">
        <is>
          <t>運営：〇〇株式会社（架空）</t>
        </is>
      </c>
      <c r="G7" s="30" t="n"/>
      <c r="H7" s="30" t="n"/>
      <c r="I7" s="30" t="n"/>
      <c r="J7" s="30" t="n"/>
      <c r="K7" s="9" t="n"/>
      <c r="L7" s="6" t="inlineStr">
        <is>
          <t>—</t>
        </is>
      </c>
      <c r="M7" s="30" t="n"/>
      <c r="N7" s="30" t="n"/>
      <c r="O7" s="9" t="n"/>
    </row>
    <row r="8" ht="26" customHeight="1">
      <c r="A8" s="8" t="inlineStr">
        <is>
          <t>事業所番号</t>
        </is>
      </c>
      <c r="B8" s="9" t="n"/>
      <c r="C8" s="18" t="inlineStr">
        <is>
          <t>0000000000</t>
        </is>
      </c>
      <c r="D8" s="30" t="n"/>
      <c r="E8" s="9" t="n"/>
      <c r="F8" s="8" t="inlineStr">
        <is>
          <t>実際の10桁を入れる</t>
        </is>
      </c>
      <c r="G8" s="30" t="n"/>
      <c r="H8" s="30" t="n"/>
      <c r="I8" s="30" t="n"/>
      <c r="J8" s="30" t="n"/>
      <c r="K8" s="9" t="n"/>
      <c r="L8" s="6" t="inlineStr">
        <is>
          <t>—</t>
        </is>
      </c>
      <c r="M8" s="30" t="n"/>
      <c r="N8" s="30" t="n"/>
      <c r="O8" s="9" t="n"/>
    </row>
    <row r="9" ht="26" customHeight="1">
      <c r="A9" s="8" t="inlineStr">
        <is>
          <t>サービス種別</t>
        </is>
      </c>
      <c r="B9" s="9" t="n"/>
      <c r="C9" s="18" t="inlineStr">
        <is>
          <t>児童発達支援</t>
        </is>
      </c>
      <c r="D9" s="30" t="n"/>
      <c r="E9" s="9" t="n"/>
      <c r="F9" s="8" t="inlineStr">
        <is>
          <t>センター以外・非重心なので類型キーは「児発ロ」</t>
        </is>
      </c>
      <c r="G9" s="30" t="n"/>
      <c r="H9" s="30" t="n"/>
      <c r="I9" s="30" t="n"/>
      <c r="J9" s="30" t="n"/>
      <c r="K9" s="9" t="n"/>
      <c r="L9" s="6" t="inlineStr">
        <is>
          <t>告示122号 別表 第1の1の注8 ロ</t>
        </is>
      </c>
      <c r="M9" s="30" t="n"/>
      <c r="N9" s="30" t="n"/>
      <c r="O9" s="9" t="n"/>
    </row>
    <row r="10" ht="26" customHeight="1">
      <c r="A10" s="8" t="inlineStr">
        <is>
          <t>児童発達支援センター区分</t>
        </is>
      </c>
      <c r="B10" s="9" t="n"/>
      <c r="C10" s="18" t="inlineStr">
        <is>
          <t>センター以外</t>
        </is>
      </c>
      <c r="D10" s="30" t="n"/>
      <c r="E10" s="9" t="n"/>
      <c r="F10" s="8" t="inlineStr">
        <is>
          <t>センターの場合は「イ」の単位数になり金額が大きく変わる</t>
        </is>
      </c>
      <c r="G10" s="30" t="n"/>
      <c r="H10" s="30" t="n"/>
      <c r="I10" s="30" t="n"/>
      <c r="J10" s="30" t="n"/>
      <c r="K10" s="9" t="n"/>
      <c r="L10" s="6" t="inlineStr">
        <is>
          <t>告示122号 別表 第1の1の注8 イ</t>
        </is>
      </c>
      <c r="M10" s="30" t="n"/>
      <c r="N10" s="30" t="n"/>
      <c r="O10" s="9" t="n"/>
    </row>
    <row r="11" ht="26" customHeight="1">
      <c r="A11" s="8" t="inlineStr">
        <is>
          <t>重症心身障害児区分</t>
        </is>
      </c>
      <c r="B11" s="9" t="n"/>
      <c r="C11" s="18" t="inlineStr">
        <is>
          <t>重症心身障害児以外</t>
        </is>
      </c>
      <c r="D11" s="30" t="n"/>
      <c r="E11" s="9" t="n"/>
      <c r="F11" s="8" t="inlineStr"/>
      <c r="G11" s="30" t="n"/>
      <c r="H11" s="30" t="n"/>
      <c r="I11" s="30" t="n"/>
      <c r="J11" s="30" t="n"/>
      <c r="K11" s="9" t="n"/>
      <c r="L11" s="6" t="inlineStr">
        <is>
          <t>告示122号 別表 第1の1の注8 ロ</t>
        </is>
      </c>
      <c r="M11" s="30" t="n"/>
      <c r="N11" s="30" t="n"/>
      <c r="O11" s="9" t="n"/>
    </row>
    <row r="12" ht="26" customHeight="1">
      <c r="A12" s="8" t="inlineStr">
        <is>
          <t>利用定員（人）</t>
        </is>
      </c>
      <c r="B12" s="9" t="n"/>
      <c r="C12" s="18" t="n">
        <v>10</v>
      </c>
      <c r="D12" s="30" t="n"/>
      <c r="E12" s="9" t="n"/>
      <c r="F12" s="8" t="inlineStr">
        <is>
          <t>定員10人以下の帯</t>
        </is>
      </c>
      <c r="G12" s="30" t="n"/>
      <c r="H12" s="30" t="n"/>
      <c r="I12" s="30" t="n"/>
      <c r="J12" s="30" t="n"/>
      <c r="K12" s="9" t="n"/>
      <c r="L12" s="6" t="inlineStr">
        <is>
          <t>告示122号 別表 第1の1の注8 ロ(5)</t>
        </is>
      </c>
      <c r="M12" s="30" t="n"/>
      <c r="N12" s="30" t="n"/>
      <c r="O12" s="9" t="n"/>
    </row>
    <row r="13" ht="26" customHeight="1">
      <c r="A13" s="8" t="inlineStr">
        <is>
          <t>地域区分</t>
        </is>
      </c>
      <c r="B13" s="9" t="n"/>
      <c r="C13" s="18" t="inlineStr">
        <is>
          <t>その他</t>
        </is>
      </c>
      <c r="D13" s="30" t="n"/>
      <c r="E13" s="9" t="n"/>
      <c r="F13" s="8" t="inlineStr">
        <is>
          <t>1単位＝10円×1.000＝10.00円</t>
        </is>
      </c>
      <c r="G13" s="30" t="n"/>
      <c r="H13" s="30" t="n"/>
      <c r="I13" s="30" t="n"/>
      <c r="J13" s="30" t="n"/>
      <c r="K13" s="9" t="n"/>
      <c r="L13" s="6" t="inlineStr">
        <is>
          <t>告示128号</t>
        </is>
      </c>
      <c r="M13" s="30" t="n"/>
      <c r="N13" s="30" t="n"/>
      <c r="O13" s="9" t="n"/>
    </row>
    <row r="14" ht="26" customHeight="1">
      <c r="A14" s="8" t="inlineStr">
        <is>
          <t>常勤の従業者が勤務すべき1週間の時間数</t>
        </is>
      </c>
      <c r="B14" s="9" t="n"/>
      <c r="C14" s="18" t="n">
        <v>40</v>
      </c>
      <c r="D14" s="30" t="n"/>
      <c r="E14" s="9" t="n"/>
      <c r="F14" s="8" t="inlineStr"/>
      <c r="G14" s="30" t="n"/>
      <c r="H14" s="30" t="n"/>
      <c r="I14" s="30" t="n"/>
      <c r="J14" s="30" t="n"/>
      <c r="K14" s="9" t="n"/>
      <c r="L14" s="6" t="inlineStr">
        <is>
          <t>留意事項通知 第二の1(14)②</t>
        </is>
      </c>
      <c r="M14" s="30" t="n"/>
      <c r="N14" s="30" t="n"/>
      <c r="O14" s="9" t="n"/>
    </row>
    <row r="15" ht="26" customHeight="1">
      <c r="A15" s="8" t="inlineStr">
        <is>
          <t>指定基準上必要な児童指導員又は保育士の員数</t>
        </is>
      </c>
      <c r="B15" s="9" t="n"/>
      <c r="C15" s="18" t="n">
        <v>2</v>
      </c>
      <c r="D15" s="30" t="n"/>
      <c r="E15" s="9" t="n"/>
      <c r="F15" s="8" t="inlineStr">
        <is>
          <t>職員A・職員Bの2名で充足</t>
        </is>
      </c>
      <c r="G15" s="30" t="n"/>
      <c r="H15" s="30" t="n"/>
      <c r="I15" s="30" t="n"/>
      <c r="J15" s="30" t="n"/>
      <c r="K15" s="9" t="n"/>
      <c r="L15" s="6" t="inlineStr">
        <is>
          <t>省令15号第5条を都道府県等が条例化</t>
        </is>
      </c>
      <c r="M15" s="30" t="n"/>
      <c r="N15" s="30" t="n"/>
      <c r="O15" s="9" t="n"/>
    </row>
    <row r="16" ht="26" customHeight="1">
      <c r="A16" s="8" t="inlineStr">
        <is>
          <t>児童発達支援管理責任者の配置</t>
        </is>
      </c>
      <c r="B16" s="9" t="n"/>
      <c r="C16" s="18" t="inlineStr">
        <is>
          <t>あり（児発管B）</t>
        </is>
      </c>
      <c r="D16" s="30" t="n"/>
      <c r="E16" s="9" t="n"/>
      <c r="F16" s="8" t="inlineStr"/>
      <c r="G16" s="30" t="n"/>
      <c r="H16" s="30" t="n"/>
      <c r="I16" s="30" t="n"/>
      <c r="J16" s="30" t="n"/>
      <c r="K16" s="9" t="n"/>
      <c r="L16" s="6" t="inlineStr">
        <is>
          <t>令和5年3月30日事務連絡 別紙2 問1</t>
        </is>
      </c>
      <c r="M16" s="30" t="n"/>
      <c r="N16" s="30" t="n"/>
      <c r="O16" s="9" t="n"/>
    </row>
    <row r="17" ht="26" customHeight="1">
      <c r="A17" s="8" t="inlineStr">
        <is>
          <t>管理者の配置</t>
        </is>
      </c>
      <c r="B17" s="9" t="n"/>
      <c r="C17" s="18" t="inlineStr">
        <is>
          <t>あり（管理者B）</t>
        </is>
      </c>
      <c r="D17" s="30" t="n"/>
      <c r="E17" s="9" t="n"/>
      <c r="F17" s="8" t="inlineStr"/>
      <c r="G17" s="30" t="n"/>
      <c r="H17" s="30" t="n"/>
      <c r="I17" s="30" t="n"/>
      <c r="J17" s="30" t="n"/>
      <c r="K17" s="9" t="n"/>
      <c r="L17" s="6" t="inlineStr">
        <is>
          <t>令和6年度Q&amp;A VOL.3 問6</t>
        </is>
      </c>
      <c r="M17" s="30" t="n"/>
      <c r="N17" s="30" t="n"/>
      <c r="O17" s="9" t="n"/>
    </row>
    <row r="18" ht="26" customHeight="1">
      <c r="A18" s="8" t="inlineStr">
        <is>
          <t>専門的支援体制加算の算定</t>
        </is>
      </c>
      <c r="B18" s="9" t="n"/>
      <c r="C18" s="18" t="inlineStr">
        <is>
          <t>なし</t>
        </is>
      </c>
      <c r="D18" s="30" t="n"/>
      <c r="E18" s="9" t="n"/>
      <c r="F18" s="8" t="inlineStr"/>
      <c r="G18" s="30" t="n"/>
      <c r="H18" s="30" t="n"/>
      <c r="I18" s="30" t="n"/>
      <c r="J18" s="30" t="n"/>
      <c r="K18" s="9" t="n"/>
      <c r="L18" s="6" t="inlineStr">
        <is>
          <t>告示122号 注8の括弧書き</t>
        </is>
      </c>
      <c r="M18" s="30" t="n"/>
      <c r="N18" s="30" t="n"/>
      <c r="O18" s="9" t="n"/>
    </row>
    <row r="19">
      <c r="A19" s="10" t="inlineStr">
        <is>
          <t>常勤換算に用いる時間数（自動）</t>
        </is>
      </c>
      <c r="B19" s="9" t="n"/>
      <c r="C19" s="7">
        <f>IF($C$14&lt;32,32,$C$14)</f>
        <v/>
      </c>
      <c r="D19" s="30" t="n"/>
      <c r="E19" s="9" t="n"/>
      <c r="F19" s="10" t="inlineStr">
        <is>
          <t>32時間を下回る場合は32時間を基本とする</t>
        </is>
      </c>
      <c r="G19" s="30" t="n"/>
      <c r="H19" s="30" t="n"/>
      <c r="I19" s="30" t="n"/>
      <c r="J19" s="30" t="n"/>
      <c r="K19" s="9" t="n"/>
      <c r="L19" s="31" t="inlineStr">
        <is>
          <t>留意事項通知 第二の1(14)②</t>
        </is>
      </c>
      <c r="M19" s="30" t="n"/>
      <c r="N19" s="30" t="n"/>
      <c r="O19" s="9" t="n"/>
    </row>
    <row r="20"/>
    <row r="21">
      <c r="A21" s="3" t="inlineStr">
        <is>
          <t>■ 様式2｜加配職員 常勤換算計算表</t>
        </is>
      </c>
    </row>
    <row r="22" ht="34" customHeight="1">
      <c r="A22" s="12" t="inlineStr">
        <is>
          <t>番号</t>
        </is>
      </c>
      <c r="B22" s="12" t="inlineStr">
        <is>
          <t>氏名</t>
        </is>
      </c>
      <c r="C22" s="12" t="inlineStr">
        <is>
          <t>職種</t>
        </is>
      </c>
      <c r="D22" s="12" t="inlineStr">
        <is>
          <t>児童指導員等
に該当</t>
        </is>
      </c>
      <c r="E22" s="12" t="inlineStr">
        <is>
          <t>経験通算
月数</t>
        </is>
      </c>
      <c r="F22" s="12" t="inlineStr">
        <is>
          <t>経験区分
(自動)</t>
        </is>
      </c>
      <c r="G22" s="12" t="inlineStr">
        <is>
          <t>雇用形態</t>
        </is>
      </c>
      <c r="H22" s="12" t="inlineStr">
        <is>
          <t>1週間の
勤務時間</t>
        </is>
      </c>
      <c r="I22" s="12" t="inlineStr">
        <is>
          <t>うち指定基準
の員数分</t>
        </is>
      </c>
      <c r="J22" s="12" t="inlineStr">
        <is>
          <t>うち専門的支援
体制加算分</t>
        </is>
      </c>
      <c r="K22" s="12" t="inlineStr">
        <is>
          <t>加配に充当
できる時間</t>
        </is>
      </c>
      <c r="L22" s="12" t="inlineStr">
        <is>
          <t>他職務との
兼務</t>
        </is>
      </c>
      <c r="M22" s="12" t="inlineStr">
        <is>
          <t>常勤専従
(自動)</t>
        </is>
      </c>
      <c r="N22" s="12" t="inlineStr">
        <is>
          <t>常勤換算値
(自動)</t>
        </is>
      </c>
      <c r="O22" s="12" t="inlineStr">
        <is>
          <t>備考</t>
        </is>
      </c>
      <c r="P22" s="12" t="inlineStr">
        <is>
          <t>育児・介護等の
短時間勤務措置</t>
        </is>
      </c>
      <c r="Q22" s="12" t="inlineStr">
        <is>
          <t>常勤換算に用いる
時間（自動）</t>
        </is>
      </c>
    </row>
    <row r="23" ht="30" customHeight="1">
      <c r="A23" s="8" t="n">
        <v>1</v>
      </c>
      <c r="B23" s="8" t="inlineStr">
        <is>
          <t>職員A</t>
        </is>
      </c>
      <c r="C23" s="8" t="inlineStr">
        <is>
          <t>保育士</t>
        </is>
      </c>
      <c r="D23" s="8" t="inlineStr">
        <is>
          <t>○</t>
        </is>
      </c>
      <c r="E23" s="8" t="n">
        <v>120</v>
      </c>
      <c r="F23" s="27">
        <f>IF($D23="×","—",IF($E23&gt;=60,"5年以上","5年未満"))</f>
        <v/>
      </c>
      <c r="G23" s="8" t="inlineStr">
        <is>
          <t>常勤</t>
        </is>
      </c>
      <c r="H23" s="8" t="n">
        <v>40</v>
      </c>
      <c r="I23" s="8" t="n">
        <v>40</v>
      </c>
      <c r="J23" s="8" t="n">
        <v>0</v>
      </c>
      <c r="K23" s="27">
        <f>MAX(0,$H23-$I23-$J23)</f>
        <v/>
      </c>
      <c r="L23" s="8" t="inlineStr">
        <is>
          <t>なし</t>
        </is>
      </c>
      <c r="M23" s="27">
        <f>IF(AND($D23="○",$G23="常勤",$H23&gt;=IF($P23="○",30,$C$19),$I23=0,$J23=0,OR($L23="なし",$L23="多機能型（児発・放デイ）兼務")),"該当","非該当")</f>
        <v/>
      </c>
      <c r="N23" s="32">
        <f>ROUNDDOWN($Q23/$C$19,2)</f>
        <v/>
      </c>
      <c r="O23" s="8" t="inlineStr">
        <is>
          <t>基準人員として配置</t>
        </is>
      </c>
      <c r="P23" s="27" t="inlineStr">
        <is>
          <t>×</t>
        </is>
      </c>
      <c r="Q23" s="27">
        <f>IF(AND($P23="○",$G23="常勤",$I23=0,$J23=0,$H23&gt;=30),$C$19,$K23)</f>
        <v/>
      </c>
    </row>
    <row r="24" ht="30" customHeight="1">
      <c r="A24" s="8" t="n">
        <v>2</v>
      </c>
      <c r="B24" s="8" t="inlineStr">
        <is>
          <t>職員B</t>
        </is>
      </c>
      <c r="C24" s="8" t="inlineStr">
        <is>
          <t>児童指導員</t>
        </is>
      </c>
      <c r="D24" s="8" t="inlineStr">
        <is>
          <t>○</t>
        </is>
      </c>
      <c r="E24" s="8" t="n">
        <v>84</v>
      </c>
      <c r="F24" s="27">
        <f>IF($D24="×","—",IF($E24&gt;=60,"5年以上","5年未満"))</f>
        <v/>
      </c>
      <c r="G24" s="8" t="inlineStr">
        <is>
          <t>常勤</t>
        </is>
      </c>
      <c r="H24" s="8" t="n">
        <v>40</v>
      </c>
      <c r="I24" s="8" t="n">
        <v>40</v>
      </c>
      <c r="J24" s="8" t="n">
        <v>0</v>
      </c>
      <c r="K24" s="27">
        <f>MAX(0,$H24-$I24-$J24)</f>
        <v/>
      </c>
      <c r="L24" s="8" t="inlineStr">
        <is>
          <t>なし</t>
        </is>
      </c>
      <c r="M24" s="27">
        <f>IF(AND($D24="○",$G24="常勤",$H24&gt;=IF($P24="○",30,$C$19),$I24=0,$J24=0,OR($L24="なし",$L24="多機能型（児発・放デイ）兼務")),"該当","非該当")</f>
        <v/>
      </c>
      <c r="N24" s="32">
        <f>ROUNDDOWN($Q24/$C$19,2)</f>
        <v/>
      </c>
      <c r="O24" s="8" t="inlineStr">
        <is>
          <t>基準人員として配置</t>
        </is>
      </c>
      <c r="P24" s="27" t="inlineStr">
        <is>
          <t>×</t>
        </is>
      </c>
      <c r="Q24" s="27">
        <f>IF(AND($P24="○",$G24="常勤",$I24=0,$J24=0,$H24&gt;=30),$C$19,$K24)</f>
        <v/>
      </c>
    </row>
    <row r="25" ht="30" customHeight="1">
      <c r="A25" s="8" t="n">
        <v>3</v>
      </c>
      <c r="B25" s="8" t="inlineStr">
        <is>
          <t>職員C</t>
        </is>
      </c>
      <c r="C25" s="8" t="inlineStr">
        <is>
          <t>保育士</t>
        </is>
      </c>
      <c r="D25" s="8" t="inlineStr">
        <is>
          <t>○</t>
        </is>
      </c>
      <c r="E25" s="8" t="n">
        <v>72</v>
      </c>
      <c r="F25" s="27">
        <f>IF($D25="×","—",IF($E25&gt;=60,"5年以上","5年未満"))</f>
        <v/>
      </c>
      <c r="G25" s="8" t="inlineStr">
        <is>
          <t>非常勤</t>
        </is>
      </c>
      <c r="H25" s="8" t="n">
        <v>24</v>
      </c>
      <c r="I25" s="8" t="n">
        <v>0</v>
      </c>
      <c r="J25" s="8" t="n">
        <v>0</v>
      </c>
      <c r="K25" s="27">
        <f>MAX(0,$H25-$I25-$J25)</f>
        <v/>
      </c>
      <c r="L25" s="8" t="inlineStr">
        <is>
          <t>なし</t>
        </is>
      </c>
      <c r="M25" s="27">
        <f>IF(AND($D25="○",$G25="常勤",$H25&gt;=IF($P25="○",30,$C$19),$I25=0,$J25=0,OR($L25="なし",$L25="多機能型（児発・放デイ）兼務")),"該当","非該当")</f>
        <v/>
      </c>
      <c r="N25" s="32">
        <f>ROUNDDOWN($Q25/$C$19,2)</f>
        <v/>
      </c>
      <c r="O25" s="8" t="inlineStr">
        <is>
          <t>加配。24÷40＝0.60。児童指導員等（5年以上）に集計される</t>
        </is>
      </c>
      <c r="P25" s="27" t="inlineStr">
        <is>
          <t>×</t>
        </is>
      </c>
      <c r="Q25" s="27">
        <f>IF(AND($P25="○",$G25="常勤",$I25=0,$J25=0,$H25&gt;=30),$C$19,$K25)</f>
        <v/>
      </c>
    </row>
    <row r="26" ht="30" customHeight="1">
      <c r="A26" s="8" t="n">
        <v>4</v>
      </c>
      <c r="B26" s="8" t="inlineStr">
        <is>
          <t>職員D</t>
        </is>
      </c>
      <c r="C26" s="8" t="inlineStr">
        <is>
          <t>支援員（無資格）</t>
        </is>
      </c>
      <c r="D26" s="8" t="inlineStr">
        <is>
          <t>×</t>
        </is>
      </c>
      <c r="E26" s="8" t="n">
        <v>0</v>
      </c>
      <c r="F26" s="27">
        <f>IF($D26="×","—",IF($E26&gt;=60,"5年以上","5年未満"))</f>
        <v/>
      </c>
      <c r="G26" s="8" t="inlineStr">
        <is>
          <t>非常勤</t>
        </is>
      </c>
      <c r="H26" s="8" t="n">
        <v>16</v>
      </c>
      <c r="I26" s="8" t="n">
        <v>0</v>
      </c>
      <c r="J26" s="8" t="n">
        <v>0</v>
      </c>
      <c r="K26" s="27">
        <f>MAX(0,$H26-$I26-$J26)</f>
        <v/>
      </c>
      <c r="L26" s="8" t="inlineStr">
        <is>
          <t>なし</t>
        </is>
      </c>
      <c r="M26" s="27">
        <f>IF(AND($D26="○",$G26="常勤",$H26&gt;=IF($P26="○",30,$C$19),$I26=0,$J26=0,OR($L26="なし",$L26="多機能型（児発・放デイ）兼務")),"該当","非該当")</f>
        <v/>
      </c>
      <c r="N26" s="32">
        <f>ROUNDDOWN($Q26/$C$19,2)</f>
        <v/>
      </c>
      <c r="O26" s="8" t="inlineStr">
        <is>
          <t>加配。児童指導員等に当たらないので「その他の従業者」。16÷40＝0.40</t>
        </is>
      </c>
      <c r="P26" s="27" t="inlineStr">
        <is>
          <t>×</t>
        </is>
      </c>
      <c r="Q26" s="27">
        <f>IF(AND($P26="○",$G26="常勤",$I26=0,$J26=0,$H26&gt;=30),$C$19,$K26)</f>
        <v/>
      </c>
    </row>
    <row r="27"/>
    <row r="28">
      <c r="A28" s="4" t="inlineStr">
        <is>
          <t>常勤専従・経験5年以上の人数</t>
        </is>
      </c>
      <c r="B28" s="30" t="n"/>
      <c r="C28" s="30" t="n"/>
      <c r="D28" s="9" t="n"/>
      <c r="E28" s="20">
        <f>COUNTIFS($M$23:$M$26,"該当",$F$23:$F$26,"5年以上")</f>
        <v/>
      </c>
    </row>
    <row r="29">
      <c r="A29" s="4" t="inlineStr">
        <is>
          <t>常勤専従・経験5年未満の人数</t>
        </is>
      </c>
      <c r="B29" s="30" t="n"/>
      <c r="C29" s="30" t="n"/>
      <c r="D29" s="9" t="n"/>
      <c r="E29" s="20">
        <f>COUNTIFS($M$23:$M$26,"該当",$F$23:$F$26,"5年未満")</f>
        <v/>
      </c>
    </row>
    <row r="30">
      <c r="A30" s="4" t="inlineStr">
        <is>
          <t>児童指導員等（5年以上）の常勤換算計</t>
        </is>
      </c>
      <c r="B30" s="30" t="n"/>
      <c r="C30" s="30" t="n"/>
      <c r="D30" s="9" t="n"/>
      <c r="E30" s="21">
        <f>ROUNDDOWN(SUMIFS($Q$23:$Q$26,$D$23:$D$26,"○",$F$23:$F$26,"5年以上",$M$23:$M$26,"非該当")/$C$19,2)</f>
        <v/>
      </c>
    </row>
    <row r="31">
      <c r="A31" s="4" t="inlineStr">
        <is>
          <t>児童指導員等（5年未満）の常勤換算計</t>
        </is>
      </c>
      <c r="B31" s="30" t="n"/>
      <c r="C31" s="30" t="n"/>
      <c r="D31" s="9" t="n"/>
      <c r="E31" s="21">
        <f>ROUNDDOWN(SUMIFS($Q$23:$Q$26,$D$23:$D$26,"○",$F$23:$F$26,"5年未満",$M$23:$M$26,"非該当")/$C$19,2)</f>
        <v/>
      </c>
    </row>
    <row r="32">
      <c r="A32" s="4" t="inlineStr">
        <is>
          <t>その他の従業者の常勤換算計</t>
        </is>
      </c>
      <c r="B32" s="30" t="n"/>
      <c r="C32" s="30" t="n"/>
      <c r="D32" s="9" t="n"/>
      <c r="E32" s="21">
        <f>ROUNDDOWN(SUMIFS($Q$23:$Q$26,$D$23:$D$26,"×",$M$23:$M$26,"非該当")/$C$19,2)</f>
        <v/>
      </c>
    </row>
    <row r="33">
      <c r="A33" s="4" t="inlineStr">
        <is>
          <t>加配の常勤換算 合計</t>
        </is>
      </c>
      <c r="B33" s="30" t="n"/>
      <c r="C33" s="30" t="n"/>
      <c r="D33" s="9" t="n"/>
      <c r="E33" s="21">
        <f>ROUNDDOWN(SUM($Q$23:$Q$26)/$C$19,2)</f>
        <v/>
      </c>
    </row>
    <row r="34"/>
    <row r="35">
      <c r="A35" s="3" t="inlineStr">
        <is>
          <t>■ 区分判定</t>
        </is>
      </c>
    </row>
    <row r="36" ht="26" customHeight="1">
      <c r="A36" s="4" t="inlineStr">
        <is>
          <t>区分No</t>
        </is>
      </c>
      <c r="B36" s="30" t="n"/>
      <c r="C36" s="30" t="n"/>
      <c r="D36" s="9" t="n"/>
      <c r="E36" s="33">
        <f>IF($E$28&gt;=1,1,IF($E$29&gt;=1,2,IF($E$33&lt;1,0,IF($E$32&gt;0,5,IF($E$31&gt;0,4,3)))))</f>
        <v/>
      </c>
      <c r="F36" s="30" t="n"/>
      <c r="G36" s="9" t="n"/>
      <c r="H36" s="8" t="inlineStr">
        <is>
          <t>その他の従業者が0.40含まれるため、児童指導員等が0.60いても区分（5）になる</t>
        </is>
      </c>
      <c r="I36" s="30" t="n"/>
      <c r="J36" s="30" t="n"/>
      <c r="K36" s="30" t="n"/>
      <c r="L36" s="30" t="n"/>
      <c r="M36" s="30" t="n"/>
      <c r="N36" s="30" t="n"/>
      <c r="O36" s="9" t="n"/>
    </row>
    <row r="37" ht="26" customHeight="1">
      <c r="A37" s="4" t="inlineStr">
        <is>
          <t>区分名</t>
        </is>
      </c>
      <c r="B37" s="30" t="n"/>
      <c r="C37" s="30" t="n"/>
      <c r="D37" s="9" t="n"/>
      <c r="E37" s="33">
        <f>IF($E$36=0,"算定不可",CHOOSE($E$36,"（1）常勤専従・経験5年以上","（2）常勤専従・経験5年未満","（3）常勤換算・経験5年以上","（4）常勤換算・経験5年未満","（5）その他の従業者"))</f>
        <v/>
      </c>
      <c r="F37" s="30" t="n"/>
      <c r="G37" s="9" t="n"/>
      <c r="H37" s="8" t="inlineStr">
        <is>
          <t>留意事項通知 第二の2(1)④</t>
        </is>
      </c>
      <c r="I37" s="30" t="n"/>
      <c r="J37" s="30" t="n"/>
      <c r="K37" s="30" t="n"/>
      <c r="L37" s="30" t="n"/>
      <c r="M37" s="30" t="n"/>
      <c r="N37" s="30" t="n"/>
      <c r="O37" s="9" t="n"/>
    </row>
    <row r="38" ht="26" customHeight="1">
      <c r="A38" s="4" t="inlineStr">
        <is>
          <t>判定理由</t>
        </is>
      </c>
      <c r="B38" s="30" t="n"/>
      <c r="C38" s="30" t="n"/>
      <c r="D38" s="9" t="n"/>
      <c r="E38" s="33">
        <f>IF($E$36=0,"加配の常勤換算が1.00未満です",IF($E$36&lt;=2,"常勤専従の加配職員により判定しました","異なる区分の職員を合算して常勤換算1.00以上。低い方の区分で算定します"))</f>
        <v/>
      </c>
      <c r="F38" s="30" t="n"/>
      <c r="G38" s="9" t="n"/>
      <c r="H38" s="8" t="inlineStr">
        <is>
          <t>留意事項通知 第二の2(1)④(四)</t>
        </is>
      </c>
      <c r="I38" s="30" t="n"/>
      <c r="J38" s="30" t="n"/>
      <c r="K38" s="30" t="n"/>
      <c r="L38" s="30" t="n"/>
      <c r="M38" s="30" t="n"/>
      <c r="N38" s="30" t="n"/>
      <c r="O38" s="9" t="n"/>
    </row>
    <row r="39"/>
    <row r="40">
      <c r="A40" s="3" t="inlineStr">
        <is>
          <t>■ 報酬シミュレーション（参考値）</t>
        </is>
      </c>
    </row>
    <row r="41" ht="26" customHeight="1">
      <c r="A41" s="4" t="inlineStr">
        <is>
          <t>類型キー</t>
        </is>
      </c>
      <c r="B41" s="30" t="n"/>
      <c r="C41" s="30" t="n"/>
      <c r="D41" s="9" t="n"/>
      <c r="E41" s="33" t="inlineStr">
        <is>
          <t>児発ロ</t>
        </is>
      </c>
      <c r="F41" s="30" t="n"/>
      <c r="G41" s="9" t="n"/>
      <c r="H41" s="8" t="inlineStr">
        <is>
          <t>01_単位数マスタの行を選ぶキー</t>
        </is>
      </c>
      <c r="I41" s="30" t="n"/>
      <c r="J41" s="30" t="n"/>
      <c r="K41" s="30" t="n"/>
      <c r="L41" s="30" t="n"/>
      <c r="M41" s="30" t="n"/>
      <c r="N41" s="30" t="n"/>
      <c r="O41" s="9" t="n"/>
    </row>
    <row r="42" ht="26" customHeight="1">
      <c r="A42" s="4" t="inlineStr">
        <is>
          <t>単価区分キー</t>
        </is>
      </c>
      <c r="B42" s="30" t="n"/>
      <c r="C42" s="30" t="n"/>
      <c r="D42" s="9" t="n"/>
      <c r="E42" s="33" t="inlineStr">
        <is>
          <t>児発事業所_非重心</t>
        </is>
      </c>
      <c r="F42" s="30" t="n"/>
      <c r="G42" s="9" t="n"/>
      <c r="H42" s="8" t="inlineStr">
        <is>
          <t>02_単価マスタの列を選ぶキー</t>
        </is>
      </c>
      <c r="I42" s="30" t="n"/>
      <c r="J42" s="30" t="n"/>
      <c r="K42" s="30" t="n"/>
      <c r="L42" s="30" t="n"/>
      <c r="M42" s="30" t="n"/>
      <c r="N42" s="30" t="n"/>
      <c r="O42" s="9" t="n"/>
    </row>
    <row r="43" ht="26" customHeight="1">
      <c r="A43" s="4" t="inlineStr">
        <is>
          <t>適用単位数（単位／日）</t>
        </is>
      </c>
      <c r="B43" s="30" t="n"/>
      <c r="C43" s="30" t="n"/>
      <c r="D43" s="9" t="n"/>
      <c r="E43" s="33">
        <f>SUMIFS('01_単位数マスタ'!$H:$H,'01_単位数マスタ'!$A:$A,$E$41,'01_単位数マスタ'!$D:$D,$E$36,'01_単位数マスタ'!$F:$F,"&lt;="&amp;$C$12,'01_単位数マスタ'!$G:$G,"&gt;="&amp;$C$12)</f>
        <v/>
      </c>
      <c r="F43" s="30" t="n"/>
      <c r="G43" s="9" t="n"/>
      <c r="H43" s="8" t="inlineStr">
        <is>
          <t>告示122号 別表から自動引き当て</t>
        </is>
      </c>
      <c r="I43" s="30" t="n"/>
      <c r="J43" s="30" t="n"/>
      <c r="K43" s="30" t="n"/>
      <c r="L43" s="30" t="n"/>
      <c r="M43" s="30" t="n"/>
      <c r="N43" s="30" t="n"/>
      <c r="O43" s="9" t="n"/>
    </row>
    <row r="44" ht="26" customHeight="1">
      <c r="A44" s="4" t="inlineStr">
        <is>
          <t>サービスコード</t>
        </is>
      </c>
      <c r="B44" s="30" t="n"/>
      <c r="C44" s="30" t="n"/>
      <c r="D44" s="9" t="n"/>
      <c r="E44" s="33">
        <f>INDEX('01_単位数マスタ'!$I$4:$I$173,SUMPRODUCT(('01_単位数マスタ'!$A$4:$A$173=$E$41)*('01_単位数マスタ'!$D$4:$D$173=$E$36)*('01_単位数マスタ'!$F$4:$F$173&lt;=$C$12)*('01_単位数マスタ'!$G$4:$G$173&gt;=$C$12)*(ROW('01_単位数マスタ'!$A$4:$A$173)-3)))</f>
        <v/>
      </c>
      <c r="F44" s="30" t="n"/>
      <c r="G44" s="9" t="n"/>
      <c r="H44" s="8" t="inlineStr">
        <is>
          <t>令和8年6月版サービスコード表で照合すること</t>
        </is>
      </c>
      <c r="I44" s="30" t="n"/>
      <c r="J44" s="30" t="n"/>
      <c r="K44" s="30" t="n"/>
      <c r="L44" s="30" t="n"/>
      <c r="M44" s="30" t="n"/>
      <c r="N44" s="30" t="n"/>
      <c r="O44" s="9" t="n"/>
    </row>
    <row r="45" ht="26" customHeight="1">
      <c r="A45" s="4" t="inlineStr">
        <is>
          <t>地域区分の割合</t>
        </is>
      </c>
      <c r="B45" s="30" t="n"/>
      <c r="C45" s="30" t="n"/>
      <c r="D45" s="9" t="n"/>
      <c r="E45" s="34">
        <f>INDEX('02_単価マスタ'!$B$4:$F$11,MATCH($C$13,'02_単価マスタ'!$A$4:$A$11,0),MATCH($E$42,'02_単価マスタ'!$B$3:$F$3,0))</f>
        <v/>
      </c>
      <c r="F45" s="30" t="n"/>
      <c r="G45" s="9" t="n"/>
      <c r="H45" s="8" t="inlineStr">
        <is>
          <t>告示128号</t>
        </is>
      </c>
      <c r="I45" s="30" t="n"/>
      <c r="J45" s="30" t="n"/>
      <c r="K45" s="30" t="n"/>
      <c r="L45" s="30" t="n"/>
      <c r="M45" s="30" t="n"/>
      <c r="N45" s="30" t="n"/>
      <c r="O45" s="9" t="n"/>
    </row>
    <row r="46" ht="26" customHeight="1">
      <c r="A46" s="4" t="inlineStr">
        <is>
          <t>1単位の単価（円）</t>
        </is>
      </c>
      <c r="B46" s="30" t="n"/>
      <c r="C46" s="30" t="n"/>
      <c r="D46" s="9" t="n"/>
      <c r="E46" s="21">
        <f>ROUND('02_単価マスタ'!$H$4*$E$45,2)</f>
        <v/>
      </c>
      <c r="F46" s="30" t="n"/>
      <c r="G46" s="9" t="n"/>
      <c r="H46" s="8" t="inlineStr">
        <is>
          <t>10円×地域区分の割合</t>
        </is>
      </c>
      <c r="I46" s="30" t="n"/>
      <c r="J46" s="30" t="n"/>
      <c r="K46" s="30" t="n"/>
      <c r="L46" s="30" t="n"/>
      <c r="M46" s="30" t="n"/>
      <c r="N46" s="30" t="n"/>
      <c r="O46" s="9" t="n"/>
    </row>
    <row r="47">
      <c r="A47" s="4" t="inlineStr">
        <is>
          <t>月間の延べ利用人日数</t>
        </is>
      </c>
      <c r="B47" s="30" t="n"/>
      <c r="C47" s="30" t="n"/>
      <c r="D47" s="9" t="n"/>
      <c r="E47" s="35" t="n">
        <v>180</v>
      </c>
      <c r="F47" s="30" t="n"/>
      <c r="G47" s="9" t="n"/>
      <c r="H47" s="10" t="inlineStr">
        <is>
          <t>加算対象の障害児の延べ人日数</t>
        </is>
      </c>
      <c r="I47" s="30" t="n"/>
      <c r="J47" s="30" t="n"/>
      <c r="K47" s="30" t="n"/>
      <c r="L47" s="30" t="n"/>
      <c r="M47" s="30" t="n"/>
      <c r="N47" s="30" t="n"/>
      <c r="O47" s="9" t="n"/>
    </row>
    <row r="48" ht="26" customHeight="1">
      <c r="A48" s="4" t="inlineStr">
        <is>
          <t>月間加算単位数</t>
        </is>
      </c>
      <c r="B48" s="30" t="n"/>
      <c r="C48" s="30" t="n"/>
      <c r="D48" s="9" t="n"/>
      <c r="E48" s="36">
        <f>$E$43*$E$47</f>
        <v/>
      </c>
      <c r="F48" s="30" t="n"/>
      <c r="G48" s="9" t="n"/>
      <c r="H48" s="8" t="inlineStr"/>
      <c r="I48" s="30" t="n"/>
      <c r="J48" s="30" t="n"/>
      <c r="K48" s="30" t="n"/>
      <c r="L48" s="30" t="n"/>
      <c r="M48" s="30" t="n"/>
      <c r="N48" s="30" t="n"/>
      <c r="O48" s="9" t="n"/>
    </row>
    <row r="49" ht="26" customHeight="1">
      <c r="A49" s="4" t="inlineStr">
        <is>
          <t>月間加算額（参考・円）</t>
        </is>
      </c>
      <c r="B49" s="30" t="n"/>
      <c r="C49" s="30" t="n"/>
      <c r="D49" s="9" t="n"/>
      <c r="E49" s="36">
        <f>ROUNDDOWN($E$48*$E$46,0)</f>
        <v/>
      </c>
      <c r="F49" s="30" t="n"/>
      <c r="G49" s="9" t="n"/>
      <c r="H49" s="8" t="inlineStr">
        <is>
          <t>実際の請求は事業所の総単位数に単価を乗じて1円未満を切り捨てるため参考値</t>
        </is>
      </c>
      <c r="I49" s="30" t="n"/>
      <c r="J49" s="30" t="n"/>
      <c r="K49" s="30" t="n"/>
      <c r="L49" s="30" t="n"/>
      <c r="M49" s="30" t="n"/>
      <c r="N49" s="30" t="n"/>
      <c r="O49" s="9" t="n"/>
    </row>
    <row r="50" ht="26" customHeight="1">
      <c r="A50" s="4" t="inlineStr">
        <is>
          <t>年間加算額（参考・円）</t>
        </is>
      </c>
      <c r="B50" s="30" t="n"/>
      <c r="C50" s="30" t="n"/>
      <c r="D50" s="9" t="n"/>
      <c r="E50" s="36">
        <f>$E$49*12</f>
        <v/>
      </c>
      <c r="F50" s="30" t="n"/>
      <c r="G50" s="9" t="n"/>
      <c r="H50" s="8" t="inlineStr"/>
      <c r="I50" s="30" t="n"/>
      <c r="J50" s="30" t="n"/>
      <c r="K50" s="30" t="n"/>
      <c r="L50" s="30" t="n"/>
      <c r="M50" s="30" t="n"/>
      <c r="N50" s="30" t="n"/>
      <c r="O50" s="9" t="n"/>
    </row>
    <row r="51"/>
    <row r="52">
      <c r="A52" s="3" t="inlineStr">
        <is>
          <t>■ 区分別比較（同じ定員・同じ利用実績の場合）</t>
        </is>
      </c>
    </row>
    <row r="53">
      <c r="A53" s="12" t="inlineStr">
        <is>
          <t>区分No</t>
        </is>
      </c>
      <c r="B53" s="12" t="inlineStr">
        <is>
          <t>区分名</t>
        </is>
      </c>
      <c r="C53" s="30" t="n"/>
      <c r="D53" s="9" t="n"/>
      <c r="E53" s="12" t="inlineStr">
        <is>
          <t>単位数</t>
        </is>
      </c>
      <c r="F53" s="12" t="inlineStr">
        <is>
          <t>月間単位数</t>
        </is>
      </c>
      <c r="G53" s="9" t="n"/>
      <c r="H53" s="12" t="inlineStr">
        <is>
          <t>月額（参考・円）</t>
        </is>
      </c>
      <c r="I53" s="30" t="n"/>
      <c r="J53" s="9" t="n"/>
      <c r="K53" s="12" t="inlineStr">
        <is>
          <t>現在の区分との差額</t>
        </is>
      </c>
      <c r="L53" s="30" t="n"/>
      <c r="M53" s="30" t="n"/>
      <c r="N53" s="30" t="n"/>
      <c r="O53" s="9" t="n"/>
    </row>
    <row r="54">
      <c r="A54" s="10" t="n">
        <v>1</v>
      </c>
      <c r="B54" s="10" t="inlineStr">
        <is>
          <t>（1）常勤専従・経験5年以上</t>
        </is>
      </c>
      <c r="C54" s="30" t="n"/>
      <c r="D54" s="9" t="n"/>
      <c r="E54" s="10">
        <f>SUMIFS('01_単位数マスタ'!$H:$H,'01_単位数マスタ'!$A:$A,$E$41,'01_単位数マスタ'!$D:$D,$A54,'01_単位数マスタ'!$F:$F,"&lt;="&amp;$C$12,'01_単位数マスタ'!$G:$G,"&gt;="&amp;$C$12)</f>
        <v/>
      </c>
      <c r="F54" s="37">
        <f>$E54*$E$47</f>
        <v/>
      </c>
      <c r="G54" s="9" t="n"/>
      <c r="H54" s="37">
        <f>ROUNDDOWN($F54*$E$46,0)</f>
        <v/>
      </c>
      <c r="I54" s="30" t="n"/>
      <c r="J54" s="9" t="n"/>
      <c r="K54" s="37">
        <f>$H54-INDEX($H$54:$H$58,$E$36)</f>
        <v/>
      </c>
      <c r="L54" s="30" t="n"/>
      <c r="M54" s="30" t="n"/>
      <c r="N54" s="30" t="n"/>
      <c r="O54" s="9" t="n"/>
    </row>
    <row r="55">
      <c r="A55" s="10" t="n">
        <v>2</v>
      </c>
      <c r="B55" s="10" t="inlineStr">
        <is>
          <t>（2）常勤専従・経験5年未満</t>
        </is>
      </c>
      <c r="C55" s="30" t="n"/>
      <c r="D55" s="9" t="n"/>
      <c r="E55" s="10">
        <f>SUMIFS('01_単位数マスタ'!$H:$H,'01_単位数マスタ'!$A:$A,$E$41,'01_単位数マスタ'!$D:$D,$A55,'01_単位数マスタ'!$F:$F,"&lt;="&amp;$C$12,'01_単位数マスタ'!$G:$G,"&gt;="&amp;$C$12)</f>
        <v/>
      </c>
      <c r="F55" s="37">
        <f>$E55*$E$47</f>
        <v/>
      </c>
      <c r="G55" s="9" t="n"/>
      <c r="H55" s="37">
        <f>ROUNDDOWN($F55*$E$46,0)</f>
        <v/>
      </c>
      <c r="I55" s="30" t="n"/>
      <c r="J55" s="9" t="n"/>
      <c r="K55" s="37">
        <f>$H55-INDEX($H$54:$H$58,$E$36)</f>
        <v/>
      </c>
      <c r="L55" s="30" t="n"/>
      <c r="M55" s="30" t="n"/>
      <c r="N55" s="30" t="n"/>
      <c r="O55" s="9" t="n"/>
    </row>
    <row r="56">
      <c r="A56" s="10" t="n">
        <v>3</v>
      </c>
      <c r="B56" s="10" t="inlineStr">
        <is>
          <t>（3）常勤換算・経験5年以上</t>
        </is>
      </c>
      <c r="C56" s="30" t="n"/>
      <c r="D56" s="9" t="n"/>
      <c r="E56" s="10">
        <f>SUMIFS('01_単位数マスタ'!$H:$H,'01_単位数マスタ'!$A:$A,$E$41,'01_単位数マスタ'!$D:$D,$A56,'01_単位数マスタ'!$F:$F,"&lt;="&amp;$C$12,'01_単位数マスタ'!$G:$G,"&gt;="&amp;$C$12)</f>
        <v/>
      </c>
      <c r="F56" s="37">
        <f>$E56*$E$47</f>
        <v/>
      </c>
      <c r="G56" s="9" t="n"/>
      <c r="H56" s="37">
        <f>ROUNDDOWN($F56*$E$46,0)</f>
        <v/>
      </c>
      <c r="I56" s="30" t="n"/>
      <c r="J56" s="9" t="n"/>
      <c r="K56" s="37">
        <f>$H56-INDEX($H$54:$H$58,$E$36)</f>
        <v/>
      </c>
      <c r="L56" s="30" t="n"/>
      <c r="M56" s="30" t="n"/>
      <c r="N56" s="30" t="n"/>
      <c r="O56" s="9" t="n"/>
    </row>
    <row r="57">
      <c r="A57" s="10" t="n">
        <v>4</v>
      </c>
      <c r="B57" s="10" t="inlineStr">
        <is>
          <t>（4）常勤換算・経験5年未満</t>
        </is>
      </c>
      <c r="C57" s="30" t="n"/>
      <c r="D57" s="9" t="n"/>
      <c r="E57" s="10">
        <f>SUMIFS('01_単位数マスタ'!$H:$H,'01_単位数マスタ'!$A:$A,$E$41,'01_単位数マスタ'!$D:$D,$A57,'01_単位数マスタ'!$F:$F,"&lt;="&amp;$C$12,'01_単位数マスタ'!$G:$G,"&gt;="&amp;$C$12)</f>
        <v/>
      </c>
      <c r="F57" s="37">
        <f>$E57*$E$47</f>
        <v/>
      </c>
      <c r="G57" s="9" t="n"/>
      <c r="H57" s="37">
        <f>ROUNDDOWN($F57*$E$46,0)</f>
        <v/>
      </c>
      <c r="I57" s="30" t="n"/>
      <c r="J57" s="9" t="n"/>
      <c r="K57" s="37">
        <f>$H57-INDEX($H$54:$H$58,$E$36)</f>
        <v/>
      </c>
      <c r="L57" s="30" t="n"/>
      <c r="M57" s="30" t="n"/>
      <c r="N57" s="30" t="n"/>
      <c r="O57" s="9" t="n"/>
    </row>
    <row r="58">
      <c r="A58" s="10" t="n">
        <v>5</v>
      </c>
      <c r="B58" s="10" t="inlineStr">
        <is>
          <t>（5）その他の従業者を配置</t>
        </is>
      </c>
      <c r="C58" s="30" t="n"/>
      <c r="D58" s="9" t="n"/>
      <c r="E58" s="10">
        <f>SUMIFS('01_単位数マスタ'!$H:$H,'01_単位数マスタ'!$A:$A,$E$41,'01_単位数マスタ'!$D:$D,$A58,'01_単位数マスタ'!$F:$F,"&lt;="&amp;$C$12,'01_単位数マスタ'!$G:$G,"&gt;="&amp;$C$12)</f>
        <v/>
      </c>
      <c r="F58" s="37">
        <f>$E58*$E$47</f>
        <v/>
      </c>
      <c r="G58" s="9" t="n"/>
      <c r="H58" s="37">
        <f>ROUNDDOWN($F58*$E$46,0)</f>
        <v/>
      </c>
      <c r="I58" s="30" t="n"/>
      <c r="J58" s="9" t="n"/>
      <c r="K58" s="37">
        <f>$H58-INDEX($H$54:$H$58,$E$36)</f>
        <v/>
      </c>
      <c r="L58" s="30" t="n"/>
      <c r="M58" s="30" t="n"/>
      <c r="N58" s="30" t="n"/>
      <c r="O58" s="9" t="n"/>
    </row>
  </sheetData>
  <mergeCells count="134">
    <mergeCell ref="A15:B15"/>
    <mergeCell ref="B57:D57"/>
    <mergeCell ref="H38:O38"/>
    <mergeCell ref="A29:D29"/>
    <mergeCell ref="B53:D53"/>
    <mergeCell ref="K54:O54"/>
    <mergeCell ref="H44:O44"/>
    <mergeCell ref="K55:O55"/>
    <mergeCell ref="A44:D44"/>
    <mergeCell ref="A31:D31"/>
    <mergeCell ref="A7:B7"/>
    <mergeCell ref="L17:O17"/>
    <mergeCell ref="C7:E7"/>
    <mergeCell ref="L19:O19"/>
    <mergeCell ref="K56:O56"/>
    <mergeCell ref="L12:O12"/>
    <mergeCell ref="C18:E18"/>
    <mergeCell ref="A41:D41"/>
    <mergeCell ref="A17:B17"/>
    <mergeCell ref="A40:O40"/>
    <mergeCell ref="F56:G56"/>
    <mergeCell ref="B54:D54"/>
    <mergeCell ref="L5:O5"/>
    <mergeCell ref="F11:K11"/>
    <mergeCell ref="E42:G42"/>
    <mergeCell ref="L14:O14"/>
    <mergeCell ref="A19:B19"/>
    <mergeCell ref="B56:D56"/>
    <mergeCell ref="H58:J58"/>
    <mergeCell ref="H42:O42"/>
    <mergeCell ref="A33:D33"/>
    <mergeCell ref="E44:G44"/>
    <mergeCell ref="A9:B9"/>
    <mergeCell ref="A42:D42"/>
    <mergeCell ref="F57:G57"/>
    <mergeCell ref="F15:K15"/>
    <mergeCell ref="F54:G54"/>
    <mergeCell ref="A11:B11"/>
    <mergeCell ref="A28:D28"/>
    <mergeCell ref="C12:E12"/>
    <mergeCell ref="E46:G46"/>
    <mergeCell ref="A48:D48"/>
    <mergeCell ref="F13:K13"/>
    <mergeCell ref="A30:D30"/>
    <mergeCell ref="H57:J57"/>
    <mergeCell ref="H46:O46"/>
    <mergeCell ref="L16:O16"/>
    <mergeCell ref="E41:G41"/>
    <mergeCell ref="C13:E13"/>
    <mergeCell ref="H45:O45"/>
    <mergeCell ref="E47:G47"/>
    <mergeCell ref="E43:G43"/>
    <mergeCell ref="A8:B8"/>
    <mergeCell ref="C15:E15"/>
    <mergeCell ref="A46:D46"/>
    <mergeCell ref="H47:O47"/>
    <mergeCell ref="F19:K19"/>
    <mergeCell ref="F16:K16"/>
    <mergeCell ref="F6:K6"/>
    <mergeCell ref="A10:B10"/>
    <mergeCell ref="K57:O57"/>
    <mergeCell ref="C10:E10"/>
    <mergeCell ref="C16:E16"/>
    <mergeCell ref="F5:K5"/>
    <mergeCell ref="C9:E9"/>
    <mergeCell ref="F17:K17"/>
    <mergeCell ref="L6:O6"/>
    <mergeCell ref="H41:O41"/>
    <mergeCell ref="H50:O50"/>
    <mergeCell ref="C11:E11"/>
    <mergeCell ref="E36:G36"/>
    <mergeCell ref="F53:G53"/>
    <mergeCell ref="E45:G45"/>
    <mergeCell ref="H49:O49"/>
    <mergeCell ref="F9:K9"/>
    <mergeCell ref="H36:O36"/>
    <mergeCell ref="L7:O7"/>
    <mergeCell ref="A49:D49"/>
    <mergeCell ref="A36:D36"/>
    <mergeCell ref="A12:B12"/>
    <mergeCell ref="A35:O35"/>
    <mergeCell ref="A45:D45"/>
    <mergeCell ref="E37:G37"/>
    <mergeCell ref="A5:B5"/>
    <mergeCell ref="A14:B14"/>
    <mergeCell ref="H53:J53"/>
    <mergeCell ref="L18:O18"/>
    <mergeCell ref="H37:O37"/>
    <mergeCell ref="C6:E6"/>
    <mergeCell ref="A37:D37"/>
    <mergeCell ref="L8:O8"/>
    <mergeCell ref="C14:E14"/>
    <mergeCell ref="F10:K10"/>
    <mergeCell ref="H48:O48"/>
    <mergeCell ref="H55:J55"/>
    <mergeCell ref="F7:K7"/>
    <mergeCell ref="L10:O10"/>
    <mergeCell ref="A32:D32"/>
    <mergeCell ref="L9:O9"/>
    <mergeCell ref="F18:K18"/>
    <mergeCell ref="A38:D38"/>
    <mergeCell ref="H43:O43"/>
    <mergeCell ref="A43:D43"/>
    <mergeCell ref="F8:K8"/>
    <mergeCell ref="A6:B6"/>
    <mergeCell ref="L11:O11"/>
    <mergeCell ref="A21:O21"/>
    <mergeCell ref="F55:G55"/>
    <mergeCell ref="A16:B16"/>
    <mergeCell ref="E49:G49"/>
    <mergeCell ref="H56:J56"/>
    <mergeCell ref="C8:E8"/>
    <mergeCell ref="C17:E17"/>
    <mergeCell ref="A18:B18"/>
    <mergeCell ref="B55:D55"/>
    <mergeCell ref="A4:O4"/>
    <mergeCell ref="K58:O58"/>
    <mergeCell ref="L13:O13"/>
    <mergeCell ref="C19:E19"/>
    <mergeCell ref="A52:O52"/>
    <mergeCell ref="F14:K14"/>
    <mergeCell ref="E50:G50"/>
    <mergeCell ref="F58:G58"/>
    <mergeCell ref="L15:O15"/>
    <mergeCell ref="H54:J54"/>
    <mergeCell ref="C5:E5"/>
    <mergeCell ref="K53:O53"/>
    <mergeCell ref="A50:D50"/>
    <mergeCell ref="E48:G48"/>
    <mergeCell ref="A13:B13"/>
    <mergeCell ref="B58:D58"/>
    <mergeCell ref="A47:D47"/>
    <mergeCell ref="F12:K12"/>
    <mergeCell ref="E38:G38"/>
  </mergeCells>
  <printOptions horizontalCentered="1"/>
  <pageMargins left="0.4" right="0.4" top="0.5" bottom="0.5" header="0.5" footer="0.5"/>
  <pageSetup orientation="landscape" paperSize="9" fitToHeight="0" fitToWidth="1"/>
</worksheet>
</file>

<file path=xl/worksheets/sheet11.xml><?xml version="1.0" encoding="utf-8"?>
<worksheet xmlns="http://schemas.openxmlformats.org/spreadsheetml/2006/main">
  <sheetPr>
    <outlinePr summaryBelow="1" summaryRight="1"/>
    <pageSetUpPr fitToPage="1"/>
  </sheetPr>
  <dimension ref="A1:E27"/>
  <sheetViews>
    <sheetView workbookViewId="0">
      <pane ySplit="3" topLeftCell="A4" activePane="bottomLeft" state="frozen"/>
      <selection pane="bottomLeft" activeCell="A1" sqref="A1"/>
    </sheetView>
  </sheetViews>
  <sheetFormatPr baseColWidth="8" defaultRowHeight="15"/>
  <cols>
    <col width="10" customWidth="1" min="1" max="1"/>
    <col width="52" customWidth="1" min="2" max="2"/>
    <col width="62" customWidth="1" min="3" max="3"/>
    <col width="40" customWidth="1" min="4" max="4"/>
    <col width="14" customWidth="1" min="5" max="5"/>
  </cols>
  <sheetData>
    <row r="1" ht="22" customHeight="1">
      <c r="A1" s="1" t="inlineStr">
        <is>
          <t>70_Q&amp;A ＋ 実地指導での指摘例</t>
        </is>
      </c>
    </row>
    <row r="2" ht="28" customHeight="1">
      <c r="A2" s="2" t="inlineStr">
        <is>
          <t>出典はすべて国の通知・事務連絡。E列は50_算定要件チェックのNoと対応する。</t>
        </is>
      </c>
    </row>
    <row r="3" ht="30" customHeight="1">
      <c r="A3" s="12" t="inlineStr">
        <is>
          <t>分類</t>
        </is>
      </c>
      <c r="B3" s="12" t="inlineStr">
        <is>
          <t>問・指摘の内容</t>
        </is>
      </c>
      <c r="C3" s="12" t="inlineStr">
        <is>
          <t>答・対応</t>
        </is>
      </c>
      <c r="D3" s="12" t="inlineStr">
        <is>
          <t>出典（通知名・問番号）</t>
        </is>
      </c>
      <c r="E3" s="12" t="inlineStr">
        <is>
          <t>関係する
チェック項目No</t>
        </is>
      </c>
    </row>
    <row r="4" ht="46" customHeight="1">
      <c r="A4" s="8" t="inlineStr">
        <is>
          <t>Q&amp;A</t>
        </is>
      </c>
      <c r="B4" s="8" t="inlineStr">
        <is>
          <t>「算定に必要となる従業者」とは、10対2等で配置する児童指導員・保育士だけを指すのか。</t>
        </is>
      </c>
      <c r="C4" s="8" t="inlineStr">
        <is>
          <t>指定基準に定める全ての職種を指す。児童指導員又は保育士が基準＋1名配置されていても、児童発達支援管理責任者に欠如が生じている等の場合は算定できない。</t>
        </is>
      </c>
      <c r="D4" s="6" t="inlineStr">
        <is>
          <t>令和5年3月30日事務連絡 別紙2 問1</t>
        </is>
      </c>
      <c r="E4" s="8" t="inlineStr">
        <is>
          <t>1, 7</t>
        </is>
      </c>
    </row>
    <row r="5" ht="46" customHeight="1">
      <c r="A5" s="8" t="inlineStr">
        <is>
          <t>Q&amp;A</t>
        </is>
      </c>
      <c r="B5" s="8" t="inlineStr">
        <is>
          <t>児童発達支援管理責任者が休暇で出勤していない日は、欠如として扱われるのか。</t>
        </is>
      </c>
      <c r="C5" s="8" t="inlineStr">
        <is>
          <t>欠如とは考えない。指定基準はサービス提供時間帯を通じてサービス提供に当たることまでは求めていないため、休暇取得時に代わりの児発管を置くことまでは求めていない。</t>
        </is>
      </c>
      <c r="D5" s="6" t="inlineStr">
        <is>
          <t>令和5年3月30日事務連絡 別紙2 問2／令和6年5月17日事務連絡 問23</t>
        </is>
      </c>
      <c r="E5" s="8" t="inlineStr">
        <is>
          <t>1</t>
        </is>
      </c>
    </row>
    <row r="6" ht="46" customHeight="1">
      <c r="A6" s="8" t="inlineStr">
        <is>
          <t>Q&amp;A</t>
        </is>
      </c>
      <c r="B6" s="8" t="inlineStr">
        <is>
          <t>加配職員（常勤）が年次有給休暇を取得した日は算定できないのか。</t>
        </is>
      </c>
      <c r="C6" s="8" t="inlineStr">
        <is>
          <t>常勤職員が有給休暇等を取得するときは欠如として扱わず常勤換算に計上できる。1週間を通じて常勤換算1人以上が確保されていれば、その週の各日で算定できる。ただし暦月で1か月を超えるような休暇の場合はこの取扱いは認められない。</t>
        </is>
      </c>
      <c r="D6" s="6" t="inlineStr">
        <is>
          <t>令和5年3月30日事務連絡 別紙2 問3／令和6年度Q&amp;A VOL.5 問3</t>
        </is>
      </c>
      <c r="E6" s="8" t="inlineStr">
        <is>
          <t>16</t>
        </is>
      </c>
    </row>
    <row r="7" ht="46" customHeight="1">
      <c r="A7" s="8" t="inlineStr">
        <is>
          <t>Q&amp;A</t>
        </is>
      </c>
      <c r="B7" s="8" t="inlineStr">
        <is>
          <t>加配職員は、サービス提供時間帯を通じて事業所にいなければならないのか。</t>
        </is>
      </c>
      <c r="C7" s="8" t="inlineStr">
        <is>
          <t>従来どおり、サービス提供時間帯を通じて事業所に配置することが必要。</t>
        </is>
      </c>
      <c r="D7" s="6" t="inlineStr">
        <is>
          <t>令和6年度Q&amp;A VOL.1 問10／留意事項通知 第二の2(1)④(五)</t>
        </is>
      </c>
      <c r="E7" s="8" t="inlineStr">
        <is>
          <t>10, 11</t>
        </is>
      </c>
    </row>
    <row r="8" ht="46" customHeight="1">
      <c r="A8" s="8" t="inlineStr">
        <is>
          <t>Q&amp;A</t>
        </is>
      </c>
      <c r="B8" s="8" t="inlineStr">
        <is>
          <t>経験年数に、幼稚園や学校での経験は入るのか。</t>
        </is>
      </c>
      <c r="C8" s="8" t="inlineStr">
        <is>
          <t>児童福祉法に規定された各種事業での経験に加え、幼稚園（特別支援学校に限らない）、特別支援学校、特別支援学級、通級による指導での教育の経験を含む。</t>
        </is>
      </c>
      <c r="D8" s="6" t="inlineStr">
        <is>
          <t>令和6年度Q&amp;A VOL.1 問12</t>
        </is>
      </c>
      <c r="E8" s="8" t="inlineStr">
        <is>
          <t>13, 14</t>
        </is>
      </c>
    </row>
    <row r="9" ht="46" customHeight="1">
      <c r="A9" s="8" t="inlineStr">
        <is>
          <t>Q&amp;A</t>
        </is>
      </c>
      <c r="B9" s="8" t="inlineStr">
        <is>
          <t>経験年数のカウントに日数の要件はあるか。資格取得前の経験は使えるか。</t>
        </is>
      </c>
      <c r="C9" s="8" t="inlineStr">
        <is>
          <t>雇用形態や1日あたりの勤務時間数は問わないが、1年あたり180日以上の勤務があることが想定されている。本加算では資格取得やその職種で配置される以前の経験も含めることができる。</t>
        </is>
      </c>
      <c r="D9" s="6" t="inlineStr">
        <is>
          <t>令和6年度Q&amp;A VOL.1 問13</t>
        </is>
      </c>
      <c r="E9" s="8" t="inlineStr">
        <is>
          <t>14</t>
        </is>
      </c>
    </row>
    <row r="10" ht="46" customHeight="1">
      <c r="A10" s="8" t="inlineStr">
        <is>
          <t>Q&amp;A</t>
        </is>
      </c>
      <c r="B10" s="8" t="inlineStr">
        <is>
          <t>実務経験証明書の原本提出は必須か。証明元が廃業している場合はどうするか。</t>
        </is>
      </c>
      <c r="C10" s="8" t="inlineStr">
        <is>
          <t>現に勤務する施設等やその他の過去に勤務した施設等において業務内容や勤務日数を証明することにより確認を行うことが想定されている。証明が取れない場合の取扱いはあらかじめ指定権者に相談する。</t>
        </is>
      </c>
      <c r="D10" s="6" t="inlineStr">
        <is>
          <t>令和6年度Q&amp;A VOL.1 問11</t>
        </is>
      </c>
      <c r="E10" s="8" t="inlineStr">
        <is>
          <t>13</t>
        </is>
      </c>
    </row>
    <row r="11" ht="46" customHeight="1">
      <c r="A11" s="8" t="inlineStr">
        <is>
          <t>Q&amp;A</t>
        </is>
      </c>
      <c r="B11" s="8" t="inlineStr">
        <is>
          <t>多機能型で同一の職員が児発と放デイの両方に従事する場合、「専従」になるか。</t>
        </is>
      </c>
      <c r="C11" s="8" t="inlineStr">
        <is>
          <t>児童発達支援と放課後等デイサービスを一体的に行う場合で、両事業を通じて本加算の対象職員として配置されている同一の者は「専従」として扱う（様式2のL列で「多機能型（児発・放デイ）兼務」を選ぶ）。保育所等訪問支援・居宅訪問型児童発達支援との兼務、生活介護等の障害福祉サービスとの兼務は「専従」に当たらない。</t>
        </is>
      </c>
      <c r="D11" s="6" t="inlineStr">
        <is>
          <t>令和6年度Q&amp;A VOL.3 問5</t>
        </is>
      </c>
      <c r="E11" s="8" t="inlineStr">
        <is>
          <t>8, 9</t>
        </is>
      </c>
    </row>
    <row r="12" ht="46" customHeight="1">
      <c r="A12" s="8" t="inlineStr">
        <is>
          <t>Q&amp;A</t>
        </is>
      </c>
      <c r="B12" s="8" t="inlineStr">
        <is>
          <t>加配する人員が管理者と児童指導員を兼務している場合、「常勤・専従」で算定できるか。</t>
        </is>
      </c>
      <c r="C12" s="8" t="inlineStr">
        <is>
          <t>できない。管理者と児童指導員を兼務している者は、本加算が求める「専従」を満たさない。</t>
        </is>
      </c>
      <c r="D12" s="6" t="inlineStr">
        <is>
          <t>令和6年度Q&amp;A VOL.3 問6</t>
        </is>
      </c>
      <c r="E12" s="8" t="inlineStr">
        <is>
          <t>6</t>
        </is>
      </c>
    </row>
    <row r="13" ht="46" customHeight="1">
      <c r="A13" s="8" t="inlineStr">
        <is>
          <t>Q&amp;A</t>
        </is>
      </c>
      <c r="B13" s="8" t="inlineStr">
        <is>
          <t>午前中だけ機能訓練がある場合、午後の機能訓練担当職員の時間を常勤換算に含められるか。</t>
        </is>
      </c>
      <c r="C13" s="8" t="inlineStr">
        <is>
          <t>含められる。加配加算の対象は人員基準に定める員数に加えて配置する部分であるため、機能訓練担当職員の午後の時間は常勤換算に算入できる。</t>
        </is>
      </c>
      <c r="D13" s="6" t="inlineStr">
        <is>
          <t>令和6年5月17日事務連絡 問24</t>
        </is>
      </c>
      <c r="E13" s="8" t="inlineStr">
        <is>
          <t>3</t>
        </is>
      </c>
    </row>
    <row r="14" ht="46" customHeight="1">
      <c r="A14" s="8" t="inlineStr">
        <is>
          <t>Q&amp;A</t>
        </is>
      </c>
      <c r="B14" s="8" t="inlineStr">
        <is>
          <t>異なる職種を合わせて常勤換算1以上にしてよいか。その場合どの区分で算定するか。</t>
        </is>
      </c>
      <c r="C14" s="8" t="inlineStr">
        <is>
          <t>合算は可能。ただし算定区分は低い方に合わせる。児童指導員等＋その他の従業者ならその他の従業者の区分、経験5年以上＋5年未満なら5年未満の区分。</t>
        </is>
      </c>
      <c r="D14" s="6" t="inlineStr">
        <is>
          <t>留意事項通知 第二の2(1)④(四)</t>
        </is>
      </c>
      <c r="E14" s="8" t="inlineStr">
        <is>
          <t>3</t>
        </is>
      </c>
    </row>
    <row r="15" ht="46" customHeight="1">
      <c r="A15" s="8" t="inlineStr">
        <is>
          <t>Q&amp;A</t>
        </is>
      </c>
      <c r="B15" s="8" t="inlineStr">
        <is>
          <t>心理担当職員として配置する場合、公認心理師の資格が必要か。</t>
        </is>
      </c>
      <c r="C15" s="8" t="inlineStr">
        <is>
          <t>必要とはされていない。</t>
        </is>
      </c>
      <c r="D15" s="6" t="inlineStr">
        <is>
          <t>令和6年5月17日事務連絡 問25</t>
        </is>
      </c>
      <c r="E15" s="8" t="inlineStr">
        <is>
          <t>12</t>
        </is>
      </c>
    </row>
    <row r="16" ht="46" customHeight="1">
      <c r="A16" s="8" t="inlineStr">
        <is>
          <t>Q&amp;A</t>
        </is>
      </c>
      <c r="B16" s="8" t="inlineStr">
        <is>
          <t>届出を出したら、いつから算定できるか。</t>
        </is>
      </c>
      <c r="C16" s="8" t="inlineStr">
        <is>
          <t>毎月15日以前の届出なら翌月から、16日以降なら翌々月から算定を開始する。</t>
        </is>
      </c>
      <c r="D16" s="6" t="inlineStr">
        <is>
          <t>留意事項通知 第一の1(4)</t>
        </is>
      </c>
      <c r="E16" s="8" t="inlineStr">
        <is>
          <t>18, 19</t>
        </is>
      </c>
    </row>
    <row r="17" ht="46" customHeight="1">
      <c r="A17" s="8" t="inlineStr">
        <is>
          <t>指摘例</t>
        </is>
      </c>
      <c r="B17" s="8" t="inlineStr">
        <is>
          <t>児童発達支援管理責任者が配置されていない期間に加配加算が算定されていた（全国規模の指摘）。</t>
        </is>
      </c>
      <c r="C17" s="8" t="inlineStr">
        <is>
          <t>会計検査院の検査で、11都県・20市区の438事業者（537事業所）を検査したところ、96事業者の119事業所で該当が確認された。理由は①児発管は算定に必要な従業者に含まれないと誤解、②加算届の様式に児発管の配置状況の記載欄がなく算定できると誤解、③要件は理解していたが配置状況の確認が不十分、の3類型。過大算定分は返還手続の対象となった。</t>
        </is>
      </c>
      <c r="D17" s="6" t="inlineStr">
        <is>
          <t>令和5年3月30日事務連絡 別紙1</t>
        </is>
      </c>
      <c r="E17" s="8" t="inlineStr">
        <is>
          <t>1</t>
        </is>
      </c>
    </row>
    <row r="18" ht="46" customHeight="1">
      <c r="A18" s="8" t="inlineStr">
        <is>
          <t>指摘例</t>
        </is>
      </c>
      <c r="B18" s="8" t="inlineStr">
        <is>
          <t>実地指導で最初に見られる書類は何か。</t>
        </is>
      </c>
      <c r="C18" s="8" t="inlineStr">
        <is>
          <t>こども家庭庁の指導監査に係る自己点検表（令和6年8月2日）では、本加算の確認文書として「体制等状況一覧表、当該加算の届出書等」が挙げられている。実務上はこれに加えて、従業者の勤務の体制及び勤務形態一覧表、出勤簿・タイムカード、雇用契約書、資格証の写し、実務経験証明書、シフト表、支援記録が突き合わせられる。</t>
        </is>
      </c>
      <c r="D18" s="6" t="inlineStr">
        <is>
          <t>こども家庭庁 指導監査自己点検表（令和6年8月2日）</t>
        </is>
      </c>
      <c r="E18" s="8" t="inlineStr">
        <is>
          <t>17, 22</t>
        </is>
      </c>
    </row>
    <row r="19" ht="46" customHeight="1">
      <c r="A19" s="8" t="inlineStr">
        <is>
          <t>指摘例</t>
        </is>
      </c>
      <c r="B19" s="8" t="inlineStr">
        <is>
          <t>加配職員が管理者を兼務しているのに区分（1）（2）で届け出ている。</t>
        </is>
      </c>
      <c r="C19" s="8" t="inlineStr">
        <is>
          <t>管理者兼務者は専従を満たさないため、常勤専従の区分では算定できない。常勤換算の区分（3）〜（5）で算定できるかを再判定し、必要なら変更届と過誤調整を行う。</t>
        </is>
      </c>
      <c r="D19" s="6" t="inlineStr">
        <is>
          <t>令和6年度Q&amp;A VOL.3 問6</t>
        </is>
      </c>
      <c r="E19" s="8" t="inlineStr">
        <is>
          <t>6, 20</t>
        </is>
      </c>
    </row>
    <row r="20" ht="46" customHeight="1">
      <c r="A20" s="8" t="inlineStr">
        <is>
          <t>指摘例</t>
        </is>
      </c>
      <c r="B20" s="8" t="inlineStr">
        <is>
          <t>勤務形態一覧表では加配になっているが、出勤簿・シフト表では基準人員の穴埋めに入っている日がある。</t>
        </is>
      </c>
      <c r="C20" s="8" t="inlineStr">
        <is>
          <t>基準人員に充てた時間は加配の常勤換算に算入できない。シフト表と勤務形態一覧表を月次で突合し、様式2のI列に実態どおり時間を入れる。</t>
        </is>
      </c>
      <c r="D20" s="6" t="inlineStr">
        <is>
          <t>告示122号 注8／注7、こども家庭庁 指導監査自己点検表</t>
        </is>
      </c>
      <c r="E20" s="8" t="inlineStr">
        <is>
          <t>3, 17</t>
        </is>
      </c>
    </row>
    <row r="21" ht="46" customHeight="1">
      <c r="A21" s="8" t="inlineStr">
        <is>
          <t>指摘例</t>
        </is>
      </c>
      <c r="B21" s="8" t="inlineStr">
        <is>
          <t>常勤の週所定労働時間を32時間未満で設定したまま、その時間数で常勤換算を計算している。</t>
        </is>
      </c>
      <c r="C21" s="8" t="inlineStr">
        <is>
          <t>常勤の従業者が勤務すべき時間数が32時間を下回る場合は32時間を基本として常勤換算する。分母を小さくして常勤換算値を膨らませることはできない。</t>
        </is>
      </c>
      <c r="D21" s="6" t="inlineStr">
        <is>
          <t>留意事項通知 第二の1(14)②</t>
        </is>
      </c>
      <c r="E21" s="8" t="inlineStr">
        <is>
          <t>4</t>
        </is>
      </c>
    </row>
    <row r="22" ht="46" customHeight="1">
      <c r="A22" s="8" t="inlineStr">
        <is>
          <t>指摘例</t>
        </is>
      </c>
      <c r="B22" s="8" t="inlineStr">
        <is>
          <t>専門的支援体制加算と加配加算で、同じ職員の同じ時間を二重に充当している。</t>
        </is>
      </c>
      <c r="C22" s="8" t="inlineStr">
        <is>
          <t>体制加算の算定に必要な員数を含めた員数に「加えて」1以上を配置する必要がある。様式2のJ列で体制加算に充てる時間を分けて記録する。</t>
        </is>
      </c>
      <c r="D22" s="6" t="inlineStr">
        <is>
          <t>告示122号 注8／注7の括弧書き</t>
        </is>
      </c>
      <c r="E22" s="8" t="inlineStr">
        <is>
          <t>5, 15</t>
        </is>
      </c>
    </row>
    <row r="23" ht="46" customHeight="1">
      <c r="A23" s="8" t="inlineStr">
        <is>
          <t>指摘例</t>
        </is>
      </c>
      <c r="B23" s="8" t="inlineStr">
        <is>
          <t>加配職員が送迎で長時間離れており、サービス提供時間帯を通じた事業所での直接支援になっていない。</t>
        </is>
      </c>
      <c r="C23" s="8" t="inlineStr">
        <is>
          <t>本加算は常時見守りが必要な障害児への支援の強化が目的であり、対象職員はサービス提供時間帯を通じて事業所で直接支援に当たることが基本。送迎記録と突合される。</t>
        </is>
      </c>
      <c r="D23" s="6" t="inlineStr">
        <is>
          <t>留意事項通知 第二の2(1)④(五)、令和6年度Q&amp;A VOL.1 問10</t>
        </is>
      </c>
      <c r="E23" s="8" t="inlineStr">
        <is>
          <t>10, 11</t>
        </is>
      </c>
    </row>
    <row r="24" ht="46" customHeight="1">
      <c r="A24" s="8" t="inlineStr">
        <is>
          <t>指摘例</t>
        </is>
      </c>
      <c r="B24" s="8" t="inlineStr">
        <is>
          <t>区分が変わった（経験5年到達、常勤→非常勤など）のに変更届を出さず、旧区分のサービスコードで請求し続けている。</t>
        </is>
      </c>
      <c r="C24" s="8" t="inlineStr">
        <is>
          <t>区分を変えると請求コードが変わる。変更届の提出と請求ソフトのマスタ更新をセットで行い、必要な場合は過誤調整を行う（様式6）。</t>
        </is>
      </c>
      <c r="D24" s="6" t="inlineStr">
        <is>
          <t>留意事項通知 第一の1(4)・第一の4(1)</t>
        </is>
      </c>
      <c r="E24" s="8" t="inlineStr">
        <is>
          <t>20, 21</t>
        </is>
      </c>
    </row>
    <row r="25" ht="46" customHeight="1">
      <c r="A25" s="8" t="inlineStr">
        <is>
          <t>指摘例</t>
        </is>
      </c>
      <c r="B25" s="8" t="inlineStr">
        <is>
          <t>欠勤が1か月以上続いた期間も算定を継続していた。</t>
        </is>
      </c>
      <c r="C25" s="8" t="inlineStr">
        <is>
          <t>欠勤等が1月以上続く場合は配置要件を満たさなくなる。様式6で期間・単位数を洗い出し、指定権者に過誤調整を相談する。</t>
        </is>
      </c>
      <c r="D25" s="6" t="inlineStr">
        <is>
          <t>令和6年度Q&amp;A VOL.5 問3</t>
        </is>
      </c>
      <c r="E25" s="8" t="inlineStr">
        <is>
          <t>16</t>
        </is>
      </c>
    </row>
    <row r="26">
      <c r="A26" s="8" t="inlineStr">
        <is>
          <t>指摘例</t>
        </is>
      </c>
      <c r="B26" s="8" t="inlineStr">
        <is>
          <t>職員ごとに常勤換算値を小数第2位で切り捨ててから合計し、加配の常勤換算が1に届かないと自己判断していた。</t>
        </is>
      </c>
      <c r="C26" s="8" t="inlineStr">
        <is>
          <t>常勤換算は「加配に充当できる勤務延べ時間の合計 ÷ 常勤の従業者が勤務すべき時間数」を計算してから小数第2位以下を切り捨てる。人ごとの事前切り捨ては制度上の計算と異なり、要件を満たしているのに算定を取り逃がす（例：週40時間の事業所で13.5時間×3名＝40.5時間→1.01。人ごとだと0.33×3＝0.99）。</t>
        </is>
      </c>
      <c r="D26" s="6" t="inlineStr">
        <is>
          <t>指定通所支援基準 第2条（常勤換算方法）／留意事項通知 第二の1(14)</t>
        </is>
      </c>
      <c r="E26" s="8" t="inlineStr">
        <is>
          <t>3</t>
        </is>
      </c>
    </row>
    <row r="27">
      <c r="A27" s="8" t="inlineStr">
        <is>
          <t>指摘例</t>
        </is>
      </c>
      <c r="B27" s="8" t="inlineStr">
        <is>
          <t>重心型・難聴児型の児童発達支援センターが、一般の児童発達支援センター（別表 第1の1の注8イ）の単位数・コードで請求していた。</t>
        </is>
      </c>
      <c r="C27" s="8" t="inlineStr">
        <is>
          <t>旧主として重症心身障害児／旧主として難聴児を通わせる児童発達支援センターは、告示122号 別表2（経過的障害児通所給付費等単位数表）第2・第1で算定する。サービスコードも61-4011〜4013等の専用コードを使う。経過措置は令和9年3月31日まで。</t>
        </is>
      </c>
      <c r="D27" s="6" t="inlineStr">
        <is>
          <t>告示122号 別表2 第1の1の注11・第2の1の注8／留意事項通知 第二の2(6)③・2(7)②</t>
        </is>
      </c>
      <c r="E27" s="8" t="inlineStr">
        <is>
          <t>21</t>
        </is>
      </c>
    </row>
  </sheetData>
  <printOptions horizontalCentered="1"/>
  <pageMargins left="0.4" right="0.4" top="0.5" bottom="0.5" header="0.5" footer="0.5"/>
  <pageSetup orientation="landscape" paperSize="9" fitToHeight="0" fitToWidth="1"/>
</worksheet>
</file>

<file path=xl/worksheets/sheet12.xml><?xml version="1.0" encoding="utf-8"?>
<worksheet xmlns="http://schemas.openxmlformats.org/spreadsheetml/2006/main">
  <sheetPr>
    <outlinePr summaryBelow="1" summaryRight="1"/>
    <pageSetUpPr fitToPage="1"/>
  </sheetPr>
  <dimension ref="A1:I70"/>
  <sheetViews>
    <sheetView workbookViewId="0">
      <selection activeCell="A1" sqref="A1"/>
    </sheetView>
  </sheetViews>
  <sheetFormatPr baseColWidth="8" defaultRowHeight="15"/>
  <cols>
    <col width="22" customWidth="1" min="1" max="1"/>
    <col width="22" customWidth="1" min="2" max="2"/>
    <col width="20" customWidth="1" min="3" max="3"/>
    <col width="18" customWidth="1" min="4" max="4"/>
    <col width="16" customWidth="1" min="5" max="5"/>
    <col width="16" customWidth="1" min="6" max="6"/>
    <col width="16" customWidth="1" min="7" max="7"/>
    <col width="16" customWidth="1" min="8" max="8"/>
    <col width="22" customWidth="1" min="9" max="9"/>
  </cols>
  <sheetData>
    <row r="1" ht="22" customHeight="1">
      <c r="A1" s="1" t="inlineStr">
        <is>
          <t>90_様式集（様式3 実務経験証明書／様式4 加配職員一覧／様式6 体制変更・過誤調整判定メモ）</t>
        </is>
      </c>
    </row>
    <row r="2" ht="28" customHeight="1">
      <c r="A2" s="2" t="inlineStr">
        <is>
          <t>自治体指定の様式がある場合はそちらが優先。ここでは自治体様式に添える／自治体様式を書く前に埋める位置づけの様式を用意している。</t>
        </is>
      </c>
    </row>
    <row r="3"/>
    <row r="4">
      <c r="A4" s="3" t="inlineStr">
        <is>
          <t>【様式3】児童福祉事業 実務経験証明書（ひな形）</t>
        </is>
      </c>
    </row>
    <row r="5" ht="22" customHeight="1">
      <c r="A5" s="8" t="inlineStr">
        <is>
          <t>証明を受ける者の氏名</t>
        </is>
      </c>
      <c r="B5" s="38" t="n"/>
      <c r="C5" s="30" t="n"/>
      <c r="D5" s="30" t="n"/>
      <c r="E5" s="9" t="n"/>
    </row>
    <row r="6" ht="22" customHeight="1">
      <c r="A6" s="8" t="inlineStr">
        <is>
          <t>生年月日</t>
        </is>
      </c>
      <c r="B6" s="38" t="n"/>
      <c r="C6" s="30" t="n"/>
      <c r="D6" s="30" t="n"/>
      <c r="E6" s="9" t="n"/>
    </row>
    <row r="7" ht="22" customHeight="1">
      <c r="A7" s="8" t="inlineStr">
        <is>
          <t>勤務した施設・事業所名</t>
        </is>
      </c>
      <c r="B7" s="38" t="n"/>
      <c r="C7" s="30" t="n"/>
      <c r="D7" s="30" t="n"/>
      <c r="E7" s="9" t="n"/>
    </row>
    <row r="8" ht="22" customHeight="1">
      <c r="A8" s="8" t="inlineStr">
        <is>
          <t>施設・事業所の所在地</t>
        </is>
      </c>
      <c r="B8" s="38" t="n"/>
      <c r="C8" s="30" t="n"/>
      <c r="D8" s="30" t="n"/>
      <c r="E8" s="9" t="n"/>
    </row>
    <row r="9" ht="22" customHeight="1">
      <c r="A9" s="8" t="inlineStr">
        <is>
          <t>事業の種別（児童福祉法上の根拠条項）</t>
        </is>
      </c>
      <c r="B9" s="38" t="n"/>
      <c r="C9" s="30" t="n"/>
      <c r="D9" s="30" t="n"/>
      <c r="E9" s="9" t="n"/>
    </row>
    <row r="10" ht="22" customHeight="1">
      <c r="A10" s="8" t="inlineStr">
        <is>
          <t>職種</t>
        </is>
      </c>
      <c r="B10" s="38" t="n"/>
      <c r="C10" s="30" t="n"/>
      <c r="D10" s="30" t="n"/>
      <c r="E10" s="9" t="n"/>
    </row>
    <row r="11" ht="22" customHeight="1">
      <c r="A11" s="8" t="inlineStr">
        <is>
          <t>雇用形態（常勤／非常勤）</t>
        </is>
      </c>
      <c r="B11" s="38" t="n"/>
      <c r="C11" s="30" t="n"/>
      <c r="D11" s="30" t="n"/>
      <c r="E11" s="9" t="n"/>
    </row>
    <row r="12" ht="22" customHeight="1">
      <c r="A12" s="8" t="inlineStr">
        <is>
          <t>勤務期間（自）</t>
        </is>
      </c>
      <c r="B12" s="38" t="n"/>
      <c r="C12" s="30" t="n"/>
      <c r="D12" s="30" t="n"/>
      <c r="E12" s="9" t="n"/>
    </row>
    <row r="13" ht="22" customHeight="1">
      <c r="A13" s="8" t="inlineStr">
        <is>
          <t>勤務期間（至）</t>
        </is>
      </c>
      <c r="B13" s="38" t="n"/>
      <c r="C13" s="30" t="n"/>
      <c r="D13" s="30" t="n"/>
      <c r="E13" s="9" t="n"/>
    </row>
    <row r="14" ht="22" customHeight="1">
      <c r="A14" s="8" t="inlineStr">
        <is>
          <t>実勤務日数（日）</t>
        </is>
      </c>
      <c r="B14" s="38" t="n"/>
      <c r="C14" s="30" t="n"/>
      <c r="D14" s="30" t="n"/>
      <c r="E14" s="9" t="n"/>
    </row>
    <row r="15" ht="22" customHeight="1">
      <c r="A15" s="8" t="inlineStr">
        <is>
          <t>週の平均勤務日数（日）</t>
        </is>
      </c>
      <c r="B15" s="38" t="n"/>
      <c r="C15" s="30" t="n"/>
      <c r="D15" s="30" t="n"/>
      <c r="E15" s="9" t="n"/>
    </row>
    <row r="16" ht="22" customHeight="1">
      <c r="A16" s="8" t="inlineStr">
        <is>
          <t>業務内容</t>
        </is>
      </c>
      <c r="B16" s="38" t="n"/>
      <c r="C16" s="30" t="n"/>
      <c r="D16" s="30" t="n"/>
      <c r="E16" s="9" t="n"/>
    </row>
    <row r="17" ht="22" customHeight="1">
      <c r="A17" s="8" t="inlineStr">
        <is>
          <t>証明日</t>
        </is>
      </c>
      <c r="B17" s="38" t="n"/>
      <c r="C17" s="30" t="n"/>
      <c r="D17" s="30" t="n"/>
      <c r="E17" s="9" t="n"/>
    </row>
    <row r="18" ht="22" customHeight="1">
      <c r="A18" s="8" t="inlineStr">
        <is>
          <t>証明者：法人名</t>
        </is>
      </c>
      <c r="B18" s="38" t="n"/>
      <c r="C18" s="30" t="n"/>
      <c r="D18" s="30" t="n"/>
      <c r="E18" s="9" t="n"/>
    </row>
    <row r="19" ht="22" customHeight="1">
      <c r="A19" s="8" t="inlineStr">
        <is>
          <t>証明者：代表者名</t>
        </is>
      </c>
      <c r="B19" s="38" t="n"/>
      <c r="C19" s="30" t="n"/>
      <c r="D19" s="30" t="n"/>
      <c r="E19" s="9" t="n"/>
    </row>
    <row r="20" ht="22" customHeight="1">
      <c r="A20" s="8" t="inlineStr">
        <is>
          <t>証明者：所在地</t>
        </is>
      </c>
      <c r="B20" s="38" t="n"/>
      <c r="C20" s="30" t="n"/>
      <c r="D20" s="30" t="n"/>
      <c r="E20" s="9" t="n"/>
    </row>
    <row r="21" ht="22" customHeight="1">
      <c r="A21" s="8" t="inlineStr">
        <is>
          <t>押印</t>
        </is>
      </c>
      <c r="B21" s="38" t="n"/>
      <c r="C21" s="30" t="n"/>
      <c r="D21" s="30" t="n"/>
      <c r="E21" s="9" t="n"/>
    </row>
    <row r="22" ht="44" customHeight="1">
      <c r="A22" s="2" t="inlineStr">
        <is>
          <t>※1年あたり180日以上の勤務がある期間を1年として通算する（令和6年度Q&amp;A VOL.1 問13）。※証明元が廃業等で証明書を交付できない場合は、他の資料により業務内容と勤務日数を確認する方法について、あらかじめ指定権者に相談する（同 問11）。※本加算では資格取得前・その職種で配置される前の経験も算入できる。※自治体指定の様式がある場合はそちらが優先。</t>
        </is>
      </c>
    </row>
    <row r="23"/>
    <row r="24">
      <c r="A24" s="3" t="inlineStr">
        <is>
          <t>【様式4】加配職員一覧（体制届 添付用）</t>
        </is>
      </c>
    </row>
    <row r="25" ht="22" customHeight="1">
      <c r="A25" s="8" t="inlineStr">
        <is>
          <t>届出年月日</t>
        </is>
      </c>
      <c r="B25" s="38" t="n"/>
      <c r="C25" s="30" t="n"/>
      <c r="D25" s="30" t="n"/>
      <c r="E25" s="9" t="n"/>
    </row>
    <row r="26" ht="22" customHeight="1">
      <c r="A26" s="8" t="inlineStr">
        <is>
          <t>宛先（都道府県知事／市長）</t>
        </is>
      </c>
      <c r="B26" s="38" t="n"/>
      <c r="C26" s="30" t="n"/>
      <c r="D26" s="30" t="n"/>
      <c r="E26" s="9" t="n"/>
    </row>
    <row r="27" ht="22" customHeight="1">
      <c r="A27" s="8" t="inlineStr">
        <is>
          <t>事業所名</t>
        </is>
      </c>
      <c r="B27" s="38" t="n"/>
      <c r="C27" s="30" t="n"/>
      <c r="D27" s="30" t="n"/>
      <c r="E27" s="9" t="n"/>
    </row>
    <row r="28" ht="22" customHeight="1">
      <c r="A28" s="8" t="inlineStr">
        <is>
          <t>事業所番号</t>
        </is>
      </c>
      <c r="B28" s="38" t="n"/>
      <c r="C28" s="30" t="n"/>
      <c r="D28" s="30" t="n"/>
      <c r="E28" s="9" t="n"/>
    </row>
    <row r="29" ht="22" customHeight="1">
      <c r="A29" s="8" t="inlineStr">
        <is>
          <t>届出区分（新規／変更／取下げ）</t>
        </is>
      </c>
      <c r="B29" s="38" t="n"/>
      <c r="C29" s="30" t="n"/>
      <c r="D29" s="30" t="n"/>
      <c r="E29" s="9" t="n"/>
    </row>
    <row r="30" ht="22" customHeight="1">
      <c r="A30" s="8" t="inlineStr">
        <is>
          <t>適用開始年月</t>
        </is>
      </c>
      <c r="B30" s="38" t="n"/>
      <c r="C30" s="30" t="n"/>
      <c r="D30" s="30" t="n"/>
      <c r="E30" s="9" t="n"/>
    </row>
    <row r="31" ht="22" customHeight="1">
      <c r="A31" s="8" t="inlineStr">
        <is>
          <t>届け出る加算区分（（1）〜（5）から1つ）</t>
        </is>
      </c>
      <c r="B31" s="38" t="n"/>
      <c r="C31" s="30" t="n"/>
      <c r="D31" s="30" t="n"/>
      <c r="E31" s="9" t="n"/>
    </row>
    <row r="32" ht="22" customHeight="1">
      <c r="A32" s="8" t="inlineStr">
        <is>
          <t>自治体様式の別紙番号（自治体ごとに異なる）</t>
        </is>
      </c>
      <c r="B32" s="38" t="n"/>
      <c r="C32" s="30" t="n"/>
      <c r="D32" s="30" t="n"/>
      <c r="E32" s="9" t="n"/>
    </row>
    <row r="33">
      <c r="A33" s="12" t="inlineStr">
        <is>
          <t>氏名</t>
        </is>
      </c>
      <c r="B33" s="12" t="inlineStr">
        <is>
          <t>職種</t>
        </is>
      </c>
      <c r="C33" s="12" t="inlineStr">
        <is>
          <t>資格・研修修了</t>
        </is>
      </c>
      <c r="D33" s="12" t="inlineStr">
        <is>
          <t>経験年数</t>
        </is>
      </c>
      <c r="E33" s="12" t="inlineStr">
        <is>
          <t>雇用形態</t>
        </is>
      </c>
      <c r="F33" s="12" t="inlineStr">
        <is>
          <t>1週間の勤務時間</t>
        </is>
      </c>
      <c r="G33" s="12" t="inlineStr">
        <is>
          <t>専従の別</t>
        </is>
      </c>
      <c r="H33" s="12" t="inlineStr">
        <is>
          <t>区分</t>
        </is>
      </c>
      <c r="I33" s="12" t="inlineStr">
        <is>
          <t>備考</t>
        </is>
      </c>
    </row>
    <row r="34" ht="22" customHeight="1">
      <c r="A34" s="38" t="n"/>
      <c r="B34" s="38" t="n"/>
      <c r="C34" s="38" t="n"/>
      <c r="D34" s="38" t="n"/>
      <c r="E34" s="38" t="n"/>
      <c r="F34" s="38" t="n"/>
      <c r="G34" s="38" t="n"/>
      <c r="H34" s="38" t="n"/>
      <c r="I34" s="38" t="n"/>
    </row>
    <row r="35" ht="22" customHeight="1">
      <c r="A35" s="38" t="n"/>
      <c r="B35" s="38" t="n"/>
      <c r="C35" s="38" t="n"/>
      <c r="D35" s="38" t="n"/>
      <c r="E35" s="38" t="n"/>
      <c r="F35" s="38" t="n"/>
      <c r="G35" s="38" t="n"/>
      <c r="H35" s="38" t="n"/>
      <c r="I35" s="38" t="n"/>
    </row>
    <row r="36" ht="22" customHeight="1">
      <c r="A36" s="38" t="n"/>
      <c r="B36" s="38" t="n"/>
      <c r="C36" s="38" t="n"/>
      <c r="D36" s="38" t="n"/>
      <c r="E36" s="38" t="n"/>
      <c r="F36" s="38" t="n"/>
      <c r="G36" s="38" t="n"/>
      <c r="H36" s="38" t="n"/>
      <c r="I36" s="38" t="n"/>
    </row>
    <row r="37" ht="22" customHeight="1">
      <c r="A37" s="38" t="n"/>
      <c r="B37" s="38" t="n"/>
      <c r="C37" s="38" t="n"/>
      <c r="D37" s="38" t="n"/>
      <c r="E37" s="38" t="n"/>
      <c r="F37" s="38" t="n"/>
      <c r="G37" s="38" t="n"/>
      <c r="H37" s="38" t="n"/>
      <c r="I37" s="38" t="n"/>
    </row>
    <row r="38" ht="22" customHeight="1">
      <c r="A38" s="38" t="n"/>
      <c r="B38" s="38" t="n"/>
      <c r="C38" s="38" t="n"/>
      <c r="D38" s="38" t="n"/>
      <c r="E38" s="38" t="n"/>
      <c r="F38" s="38" t="n"/>
      <c r="G38" s="38" t="n"/>
      <c r="H38" s="38" t="n"/>
      <c r="I38" s="38" t="n"/>
    </row>
    <row r="39" ht="22" customHeight="1">
      <c r="A39" s="38" t="n"/>
      <c r="B39" s="38" t="n"/>
      <c r="C39" s="38" t="n"/>
      <c r="D39" s="38" t="n"/>
      <c r="E39" s="38" t="n"/>
      <c r="F39" s="38" t="n"/>
      <c r="G39" s="38" t="n"/>
      <c r="H39" s="38" t="n"/>
      <c r="I39" s="38" t="n"/>
    </row>
    <row r="40"/>
    <row r="41">
      <c r="A41" s="14" t="inlineStr">
        <is>
          <t>基準人員として配置している職員（別掲）</t>
        </is>
      </c>
    </row>
    <row r="42">
      <c r="A42" s="12" t="inlineStr">
        <is>
          <t>氏名</t>
        </is>
      </c>
      <c r="B42" s="12" t="inlineStr">
        <is>
          <t>職種</t>
        </is>
      </c>
      <c r="C42" s="12" t="inlineStr">
        <is>
          <t>資格</t>
        </is>
      </c>
      <c r="D42" s="12" t="inlineStr">
        <is>
          <t>雇用形態</t>
        </is>
      </c>
      <c r="E42" s="12" t="inlineStr">
        <is>
          <t>1週間の勤務時間</t>
        </is>
      </c>
      <c r="F42" s="12" t="inlineStr">
        <is>
          <t>備考</t>
        </is>
      </c>
      <c r="G42" s="12" t="inlineStr"/>
      <c r="H42" s="12" t="inlineStr"/>
      <c r="I42" s="12" t="inlineStr"/>
    </row>
    <row r="43" ht="22" customHeight="1">
      <c r="A43" s="38" t="n"/>
      <c r="B43" s="38" t="n"/>
      <c r="C43" s="38" t="n"/>
      <c r="D43" s="38" t="n"/>
      <c r="E43" s="38" t="n"/>
      <c r="F43" s="38" t="n"/>
      <c r="G43" s="38" t="n"/>
      <c r="H43" s="38" t="n"/>
      <c r="I43" s="38" t="n"/>
    </row>
    <row r="44" ht="22" customHeight="1">
      <c r="A44" s="38" t="n"/>
      <c r="B44" s="38" t="n"/>
      <c r="C44" s="38" t="n"/>
      <c r="D44" s="38" t="n"/>
      <c r="E44" s="38" t="n"/>
      <c r="F44" s="38" t="n"/>
      <c r="G44" s="38" t="n"/>
      <c r="H44" s="38" t="n"/>
      <c r="I44" s="38" t="n"/>
    </row>
    <row r="45" ht="22" customHeight="1">
      <c r="A45" s="38" t="n"/>
      <c r="B45" s="38" t="n"/>
      <c r="C45" s="38" t="n"/>
      <c r="D45" s="38" t="n"/>
      <c r="E45" s="38" t="n"/>
      <c r="F45" s="38" t="n"/>
      <c r="G45" s="38" t="n"/>
      <c r="H45" s="38" t="n"/>
      <c r="I45" s="38" t="n"/>
    </row>
    <row r="46" ht="22" customHeight="1">
      <c r="A46" s="38" t="n"/>
      <c r="B46" s="38" t="n"/>
      <c r="C46" s="38" t="n"/>
      <c r="D46" s="38" t="n"/>
      <c r="E46" s="38" t="n"/>
      <c r="F46" s="38" t="n"/>
      <c r="G46" s="38" t="n"/>
      <c r="H46" s="38" t="n"/>
      <c r="I46" s="38" t="n"/>
    </row>
    <row r="47" ht="22" customHeight="1">
      <c r="A47" s="38" t="n"/>
      <c r="B47" s="38" t="n"/>
      <c r="C47" s="38" t="n"/>
      <c r="D47" s="38" t="n"/>
      <c r="E47" s="38" t="n"/>
      <c r="F47" s="38" t="n"/>
      <c r="G47" s="38" t="n"/>
      <c r="H47" s="38" t="n"/>
      <c r="I47" s="38" t="n"/>
    </row>
    <row r="48" ht="22" customHeight="1">
      <c r="A48" s="8" t="inlineStr">
        <is>
          <t>児童発達支援管理責任者の氏名</t>
        </is>
      </c>
      <c r="B48" s="38" t="n"/>
      <c r="C48" s="30" t="n"/>
      <c r="D48" s="30" t="n"/>
      <c r="E48" s="9" t="n"/>
    </row>
    <row r="49" ht="22" customHeight="1">
      <c r="A49" s="8" t="inlineStr">
        <is>
          <t>児発管の配置状況（配置あり／不在）</t>
        </is>
      </c>
      <c r="B49" s="38" t="n"/>
      <c r="C49" s="30" t="n"/>
      <c r="D49" s="30" t="n"/>
      <c r="E49" s="9" t="n"/>
    </row>
    <row r="50" ht="22" customHeight="1">
      <c r="A50" s="8" t="inlineStr">
        <is>
          <t>管理者の氏名</t>
        </is>
      </c>
      <c r="B50" s="38" t="n"/>
      <c r="C50" s="30" t="n"/>
      <c r="D50" s="30" t="n"/>
      <c r="E50" s="9" t="n"/>
    </row>
    <row r="51" ht="22" customHeight="1">
      <c r="A51" s="8" t="inlineStr">
        <is>
          <t>管理者の兼務の有無（兼務内容）</t>
        </is>
      </c>
      <c r="B51" s="38" t="n"/>
      <c r="C51" s="30" t="n"/>
      <c r="D51" s="30" t="n"/>
      <c r="E51" s="9" t="n"/>
    </row>
    <row r="52" ht="36" customHeight="1">
      <c r="A52" s="2" t="inlineStr">
        <is>
          <t>※児発管の配置状況欄は必ず埋める。会計検査院の検査では、加算届の様式に児発管の配置状況の記載欄がなかったため算定できると誤解した事例が指摘されている（令和5年3月30日事務連絡 別紙1）。※届出が毎月15日以前なら翌月から、16日以降なら翌々月から算定を開始する（留意事項通知 第一の1(4)）。</t>
        </is>
      </c>
    </row>
    <row r="53"/>
    <row r="54">
      <c r="A54" s="3" t="inlineStr">
        <is>
          <t>【様式6】体制変更・過誤調整判定メモ</t>
        </is>
      </c>
    </row>
    <row r="55" ht="22" customHeight="1">
      <c r="A55" s="8" t="inlineStr">
        <is>
          <t>事象の発生日（退職・欠勤開始・兼務発生など）</t>
        </is>
      </c>
      <c r="B55" s="38" t="n"/>
      <c r="C55" s="30" t="n"/>
      <c r="D55" s="30" t="n"/>
      <c r="E55" s="9" t="n"/>
    </row>
    <row r="56" ht="22" customHeight="1">
      <c r="A56" s="8" t="inlineStr">
        <is>
          <t>事象の内容</t>
        </is>
      </c>
      <c r="B56" s="38" t="n"/>
      <c r="C56" s="30" t="n"/>
      <c r="D56" s="30" t="n"/>
      <c r="E56" s="9" t="n"/>
    </row>
    <row r="57" ht="22" customHeight="1">
      <c r="A57" s="8" t="inlineStr">
        <is>
          <t>要件を満たさなくなった期間（自）</t>
        </is>
      </c>
      <c r="B57" s="38" t="n"/>
      <c r="C57" s="30" t="n"/>
      <c r="D57" s="30" t="n"/>
      <c r="E57" s="9" t="n"/>
    </row>
    <row r="58" ht="22" customHeight="1">
      <c r="A58" s="8" t="inlineStr">
        <is>
          <t>要件を満たさなくなった期間（至）</t>
        </is>
      </c>
      <c r="B58" s="38" t="n"/>
      <c r="C58" s="30" t="n"/>
      <c r="D58" s="30" t="n"/>
      <c r="E58" s="9" t="n"/>
    </row>
    <row r="59" ht="22" customHeight="1">
      <c r="A59" s="8" t="inlineStr">
        <is>
          <t>該当する要件（区分（1）（2）の専従が崩れた／常勤換算が1未満／児発管が不在 等）</t>
        </is>
      </c>
      <c r="B59" s="38" t="n"/>
      <c r="C59" s="30" t="n"/>
      <c r="D59" s="30" t="n"/>
      <c r="E59" s="9" t="n"/>
    </row>
    <row r="60" ht="22" customHeight="1">
      <c r="A60" s="8" t="inlineStr">
        <is>
          <t>算定済みの日数</t>
        </is>
      </c>
      <c r="B60" s="38" t="n"/>
      <c r="C60" s="30" t="n"/>
      <c r="D60" s="30" t="n"/>
      <c r="E60" s="9" t="n"/>
    </row>
    <row r="61" ht="22" customHeight="1">
      <c r="A61" s="8" t="inlineStr">
        <is>
          <t>算定済みの延べ人日数</t>
        </is>
      </c>
      <c r="B61" s="38" t="n"/>
      <c r="C61" s="30" t="n"/>
      <c r="D61" s="30" t="n"/>
      <c r="E61" s="9" t="n"/>
    </row>
    <row r="62" ht="22" customHeight="1">
      <c r="A62" s="8" t="inlineStr">
        <is>
          <t>算定済みの単位数</t>
        </is>
      </c>
      <c r="B62" s="38" t="n"/>
      <c r="C62" s="30" t="n"/>
      <c r="D62" s="30" t="n"/>
      <c r="E62" s="9" t="n"/>
    </row>
    <row r="63" ht="22" customHeight="1">
      <c r="A63" s="8" t="inlineStr">
        <is>
          <t>過誤調整の要否</t>
        </is>
      </c>
      <c r="B63" s="38" t="n"/>
      <c r="C63" s="30" t="n"/>
      <c r="D63" s="30" t="n"/>
      <c r="E63" s="9" t="n"/>
    </row>
    <row r="64" ht="22" customHeight="1">
      <c r="A64" s="8" t="inlineStr">
        <is>
          <t>変更届の提出日</t>
        </is>
      </c>
      <c r="B64" s="38" t="n"/>
      <c r="C64" s="30" t="n"/>
      <c r="D64" s="30" t="n"/>
      <c r="E64" s="9" t="n"/>
    </row>
    <row r="65" ht="22" customHeight="1">
      <c r="A65" s="8" t="inlineStr">
        <is>
          <t>指定権者への連絡日</t>
        </is>
      </c>
      <c r="B65" s="38" t="n"/>
      <c r="C65" s="30" t="n"/>
      <c r="D65" s="30" t="n"/>
      <c r="E65" s="9" t="n"/>
    </row>
    <row r="66" ht="22" customHeight="1">
      <c r="A66" s="8" t="inlineStr">
        <is>
          <t>指定権者の担当課・担当者名</t>
        </is>
      </c>
      <c r="B66" s="38" t="n"/>
      <c r="C66" s="30" t="n"/>
      <c r="D66" s="30" t="n"/>
      <c r="E66" s="9" t="n"/>
    </row>
    <row r="67" ht="22" customHeight="1">
      <c r="A67" s="8" t="inlineStr">
        <is>
          <t>再開時の届出日</t>
        </is>
      </c>
      <c r="B67" s="38" t="n"/>
      <c r="C67" s="30" t="n"/>
      <c r="D67" s="30" t="n"/>
      <c r="E67" s="9" t="n"/>
    </row>
    <row r="68" ht="22" customHeight="1">
      <c r="A68" s="8" t="inlineStr">
        <is>
          <t>再開時の算定開始月</t>
        </is>
      </c>
      <c r="B68" s="38" t="n"/>
      <c r="C68" s="30" t="n"/>
      <c r="D68" s="30" t="n"/>
      <c r="E68" s="9" t="n"/>
    </row>
    <row r="69" ht="22" customHeight="1">
      <c r="A69" s="8" t="inlineStr">
        <is>
          <t>備考（他の減算（児発管欠如減算等）の適用有無を含む）</t>
        </is>
      </c>
      <c r="B69" s="38" t="n"/>
      <c r="C69" s="30" t="n"/>
      <c r="D69" s="30" t="n"/>
      <c r="E69" s="9" t="n"/>
    </row>
    <row r="70" ht="30" customHeight="1">
      <c r="A70" s="2" t="inlineStr">
        <is>
          <t>※事後調査で届出時点において要件に合致していないことが判明し、指導後も改善がない場合は届出の受理が取り消され、受領済みの給付費は不当利得として返還措置の対象となる（留意事項通知 第一の4(1)）。</t>
        </is>
      </c>
    </row>
  </sheetData>
  <mergeCells count="50">
    <mergeCell ref="B9:E9"/>
    <mergeCell ref="B49:E49"/>
    <mergeCell ref="B65:E65"/>
    <mergeCell ref="B6:E6"/>
    <mergeCell ref="B30:E30"/>
    <mergeCell ref="B68:E68"/>
    <mergeCell ref="B64:E64"/>
    <mergeCell ref="B15:E15"/>
    <mergeCell ref="B55:E55"/>
    <mergeCell ref="B5:E5"/>
    <mergeCell ref="B20:E20"/>
    <mergeCell ref="B51:E51"/>
    <mergeCell ref="B32:E32"/>
    <mergeCell ref="B63:E63"/>
    <mergeCell ref="B26:E26"/>
    <mergeCell ref="B50:E50"/>
    <mergeCell ref="B16:E16"/>
    <mergeCell ref="B62:E62"/>
    <mergeCell ref="B7:E7"/>
    <mergeCell ref="B25:E25"/>
    <mergeCell ref="B59:E59"/>
    <mergeCell ref="A22:I22"/>
    <mergeCell ref="A4:I4"/>
    <mergeCell ref="B66:E66"/>
    <mergeCell ref="A52:I52"/>
    <mergeCell ref="B31:E31"/>
    <mergeCell ref="B18:E18"/>
    <mergeCell ref="B27:E27"/>
    <mergeCell ref="B56:E56"/>
    <mergeCell ref="B12:E12"/>
    <mergeCell ref="B58:E58"/>
    <mergeCell ref="B21:E21"/>
    <mergeCell ref="B48:E48"/>
    <mergeCell ref="B11:E11"/>
    <mergeCell ref="A24:I24"/>
    <mergeCell ref="B14:E14"/>
    <mergeCell ref="B60:E60"/>
    <mergeCell ref="B67:E67"/>
    <mergeCell ref="B17:E17"/>
    <mergeCell ref="B61:E61"/>
    <mergeCell ref="B57:E57"/>
    <mergeCell ref="B8:E8"/>
    <mergeCell ref="B13:E13"/>
    <mergeCell ref="B69:E69"/>
    <mergeCell ref="B29:E29"/>
    <mergeCell ref="A70:I70"/>
    <mergeCell ref="B19:E19"/>
    <mergeCell ref="B10:E10"/>
    <mergeCell ref="B28:E28"/>
    <mergeCell ref="A54:I54"/>
  </mergeCells>
  <printOptions horizontalCentered="1"/>
  <pageMargins left="0.4" right="0.4" top="0.5" bottom="0.5" header="0.5" footer="0.5"/>
  <pageSetup orientation="portrait" paperSize="9" fitToHeight="0" fitToWidth="1"/>
</worksheet>
</file>

<file path=xl/worksheets/sheet13.xml><?xml version="1.0" encoding="utf-8"?>
<worksheet xmlns="http://schemas.openxmlformats.org/spreadsheetml/2006/main">
  <sheetPr>
    <outlinePr summaryBelow="1" summaryRight="1"/>
    <pageSetUpPr fitToPage="1"/>
  </sheetPr>
  <dimension ref="A1:H21"/>
  <sheetViews>
    <sheetView workbookViewId="0">
      <pane ySplit="1" topLeftCell="A2" activePane="bottomLeft" state="frozen"/>
      <selection pane="bottomLeft" activeCell="A1" sqref="A1"/>
    </sheetView>
  </sheetViews>
  <sheetFormatPr baseColWidth="8" defaultRowHeight="15"/>
  <cols>
    <col width="13" customWidth="1" min="1" max="1"/>
    <col width="12" customWidth="1" min="2" max="2"/>
    <col width="40" customWidth="1" min="3" max="3"/>
    <col width="32" customWidth="1" min="4" max="4"/>
    <col width="52" customWidth="1" min="5" max="5"/>
    <col width="42" customWidth="1" min="6" max="6"/>
    <col width="14" customWidth="1" min="7" max="7"/>
    <col width="12" customWidth="1" min="8" max="8"/>
  </cols>
  <sheetData>
    <row r="1" ht="22" customHeight="1">
      <c r="A1" s="12" t="inlineStr">
        <is>
          <t>確認日</t>
        </is>
      </c>
      <c r="B1" s="12" t="inlineStr">
        <is>
          <t>確認者</t>
        </is>
      </c>
      <c r="C1" s="12" t="inlineStr">
        <is>
          <t>確認対象（告示・通知名）</t>
        </is>
      </c>
      <c r="D1" s="12" t="inlineStr">
        <is>
          <t>版・番号</t>
        </is>
      </c>
      <c r="E1" s="12" t="inlineStr">
        <is>
          <t>出典URL</t>
        </is>
      </c>
      <c r="F1" s="12" t="inlineStr">
        <is>
          <t>前回からの変更点</t>
        </is>
      </c>
      <c r="G1" s="12" t="inlineStr">
        <is>
          <t>次回確認予定日</t>
        </is>
      </c>
      <c r="H1" s="12" t="inlineStr">
        <is>
          <t>状態</t>
        </is>
      </c>
    </row>
    <row r="2" ht="34" customHeight="1">
      <c r="A2" s="39" t="n">
        <v>46248</v>
      </c>
      <c r="B2" s="8" t="inlineStr"/>
      <c r="C2" s="8" t="inlineStr">
        <is>
          <t>平成24年厚生労働省告示第122号 別表 第1の1の注8・第3の1の注7</t>
        </is>
      </c>
      <c r="D2" s="8" t="inlineStr">
        <is>
          <t>e-Gov現行条文（2026-07-24取得）</t>
        </is>
      </c>
      <c r="E2" s="8" t="inlineStr">
        <is>
          <t>https://www.mhlw.go.jp/web/t_doc?dataId=82ab2680&amp;dataType=0&amp;pageNo=1</t>
        </is>
      </c>
      <c r="F2" s="8" t="inlineStr">
        <is>
          <t>単位数・5区分の構成を確認。変更なし</t>
        </is>
      </c>
      <c r="G2" s="39">
        <f>IF($A2="","",EDATE($A2,3))</f>
        <v/>
      </c>
      <c r="H2" s="8">
        <f>IF($A2="","",IF(TODAY()&gt;$G2,"要再確認","有効"))</f>
        <v/>
      </c>
    </row>
    <row r="3" ht="34" customHeight="1">
      <c r="A3" s="39" t="n">
        <v>46248</v>
      </c>
      <c r="B3" s="8" t="inlineStr"/>
      <c r="C3" s="8" t="inlineStr">
        <is>
          <t>こども家庭庁告示第5号（令和8年3月31日）</t>
        </is>
      </c>
      <c r="D3" s="8" t="inlineStr">
        <is>
          <t>令和8年6月施行分</t>
        </is>
      </c>
      <c r="E3" s="8" t="inlineStr">
        <is>
          <t>https://www.cfa.go.jp/policies/shougaijishien/shisaku/hoshukaitei</t>
        </is>
      </c>
      <c r="F3" s="8" t="inlineStr">
        <is>
          <t>児童指導員等加配加算に関する改正はなし</t>
        </is>
      </c>
      <c r="G3" s="39">
        <f>IF($A3="","",EDATE($A3,3))</f>
        <v/>
      </c>
      <c r="H3" s="8">
        <f>IF($A3="","",IF(TODAY()&gt;$G3,"要再確認","有効"))</f>
        <v/>
      </c>
    </row>
    <row r="4" ht="34" customHeight="1">
      <c r="A4" s="39" t="n">
        <v>46248</v>
      </c>
      <c r="B4" s="8" t="inlineStr"/>
      <c r="C4" s="8" t="inlineStr">
        <is>
          <t>留意事項通知（平成24年3月30日障発0330第16号）</t>
        </is>
      </c>
      <c r="D4" s="8" t="inlineStr">
        <is>
          <t>最終改正 こ支障第88号（令和8年3月31日）</t>
        </is>
      </c>
      <c r="E4" s="8" t="inlineStr">
        <is>
          <t>https://www.cfa.go.jp/policies/shougaijishien/shisaku/hoshukaitei</t>
        </is>
      </c>
      <c r="F4" s="8" t="inlineStr">
        <is>
          <t>第一の1(4)／第二の1(14)／第二の2(1)④／第二の3(1)②の取扱いに変更なし</t>
        </is>
      </c>
      <c r="G4" s="39">
        <f>IF($A4="","",EDATE($A4,3))</f>
        <v/>
      </c>
      <c r="H4" s="8">
        <f>IF($A4="","",IF(TODAY()&gt;$G4,"要再確認","有効"))</f>
        <v/>
      </c>
    </row>
    <row r="5" ht="34" customHeight="1">
      <c r="A5" s="39" t="n">
        <v>46248</v>
      </c>
      <c r="B5" s="8" t="inlineStr"/>
      <c r="C5" s="8" t="inlineStr">
        <is>
          <t>令和8年6月版 障害児通所支援サービスコード表</t>
        </is>
      </c>
      <c r="D5" s="8" t="inlineStr">
        <is>
          <t>2026-04-28公表分</t>
        </is>
      </c>
      <c r="E5" s="8" t="inlineStr">
        <is>
          <t>https://www.cfa.go.jp/policies/shougaijishien/shisaku/hoshukaitei</t>
        </is>
      </c>
      <c r="F5" s="8" t="inlineStr">
        <is>
          <t>放デイ 63-4400〜4484、児発 61-4000〜4349。旧区分に対応する経過コードが整理されているため請求ソフトのマスタ更新を確認</t>
        </is>
      </c>
      <c r="G5" s="39">
        <f>IF($A5="","",EDATE($A5,3))</f>
        <v/>
      </c>
      <c r="H5" s="8">
        <f>IF($A5="","",IF(TODAY()&gt;$G5,"要再確認","有効"))</f>
        <v/>
      </c>
    </row>
    <row r="6" ht="34" customHeight="1">
      <c r="A6" s="39" t="n">
        <v>46248</v>
      </c>
      <c r="B6" s="8" t="inlineStr"/>
      <c r="C6" s="8" t="inlineStr">
        <is>
          <t>平成24年厚生労働省告示第128号（一単位の単価）</t>
        </is>
      </c>
      <c r="D6" s="8" t="inlineStr">
        <is>
          <t>現行</t>
        </is>
      </c>
      <c r="E6" s="8" t="inlineStr">
        <is>
          <t>https://www.mhlw.go.jp/web/t_doc?dataId=82ab2685&amp;dataType=0&amp;pageNo=1</t>
        </is>
      </c>
      <c r="F6" s="8" t="inlineStr">
        <is>
          <t>地域区分別の割合を確認。変更なし</t>
        </is>
      </c>
      <c r="G6" s="39">
        <f>IF($A6="","",EDATE($A6,3))</f>
        <v/>
      </c>
      <c r="H6" s="8">
        <f>IF($A6="","",IF(TODAY()&gt;$G6,"要再確認","有効"))</f>
        <v/>
      </c>
    </row>
    <row r="7" ht="34" customHeight="1">
      <c r="A7" s="39" t="n">
        <v>46248</v>
      </c>
      <c r="B7" s="8" t="inlineStr"/>
      <c r="C7" s="8" t="inlineStr">
        <is>
          <t>平成24年厚生労働省告示第270号（こども家庭庁長官が定める児童等）</t>
        </is>
      </c>
      <c r="D7" s="8" t="inlineStr">
        <is>
          <t>号番号 未確認（要確認）</t>
        </is>
      </c>
      <c r="E7" s="8" t="inlineStr">
        <is>
          <t>—</t>
        </is>
      </c>
      <c r="F7" s="8" t="inlineStr">
        <is>
          <t>児発＝第一号の三／放デイ＝第七号はこども家庭庁 指導監査自己点検表（令和6年8月2日）の引用に依拠。現行告示本文で号ずれの有無を再確認すること</t>
        </is>
      </c>
      <c r="G7" s="39">
        <f>IF($A7="","",EDATE($A7,3))</f>
        <v/>
      </c>
      <c r="H7" s="8">
        <f>IF($A7="","",IF(TODAY()&gt;$G7,"要再確認","有効"))</f>
        <v/>
      </c>
    </row>
    <row r="8">
      <c r="A8" s="39" t="n">
        <v>46248</v>
      </c>
      <c r="B8" s="8" t="n"/>
      <c r="C8" s="8" t="inlineStr">
        <is>
          <t>平成24年厚生労働省告示第122号 別表2 経過的障害児通所給付費等単位数表 第1の1の注11・第2の1の注8</t>
        </is>
      </c>
      <c r="D8" s="8" t="inlineStr">
        <is>
          <t>e-Gov現行条文（2026-07-24取得）</t>
        </is>
      </c>
      <c r="E8" s="8" t="inlineStr">
        <is>
          <t>https://www.mhlw.go.jp/web/t_doc?dataId=82ab2680&amp;dataType=0&amp;pageNo=1</t>
        </is>
      </c>
      <c r="F8" s="8" t="inlineStr">
        <is>
          <t>旧主として難聴児／旧主として重症心身障害児の児童発達支援センターの加配加算を収録。難聴＝62/53/42等の3定員区分、重心＝62/51/41/36/30のフラット。経過措置は令和9年3月31日まで</t>
        </is>
      </c>
      <c r="G8" s="41">
        <f>IF($A8="","",EDATE($A8,3))</f>
        <v/>
      </c>
      <c r="H8" s="10">
        <f>IF($A8="","",IF(TODAY()&gt;$G8,"要再確認","有効"))</f>
        <v/>
      </c>
    </row>
    <row r="9">
      <c r="A9" s="39" t="n">
        <v>46248</v>
      </c>
      <c r="B9" s="8" t="n"/>
      <c r="C9" s="8" t="inlineStr">
        <is>
          <t>留意事項通知（障発0330第16号）現行本文 第二の1(14)①②</t>
        </is>
      </c>
      <c r="D9" s="8" t="inlineStr">
        <is>
          <t>最終改正 こ支障第88号（令和8年3月31日）の現行全文</t>
        </is>
      </c>
      <c r="E9" s="8" t="inlineStr">
        <is>
          <t>https://www.cfa.go.jp/policies/shougaijishien/shisaku/hoshukaitei</t>
        </is>
      </c>
      <c r="F9" s="8" t="inlineStr">
        <is>
          <t>常勤の定義（32時間を下回る場合は32時間を基本）と短時間勤務措置者の30時間扱いを現行本文で確認。枝番(14)①②は現行のとおり</t>
        </is>
      </c>
      <c r="G9" s="41">
        <f>IF($A9="","",EDATE($A9,3))</f>
        <v/>
      </c>
      <c r="H9" s="10">
        <f>IF($A9="","",IF(TODAY()&gt;$G9,"要再確認","有効"))</f>
        <v/>
      </c>
    </row>
    <row r="10">
      <c r="A10" s="40" t="n"/>
      <c r="B10" s="18" t="n"/>
      <c r="C10" s="18" t="n"/>
      <c r="D10" s="18" t="n"/>
      <c r="E10" s="18" t="n"/>
      <c r="F10" s="18" t="n"/>
      <c r="G10" s="41">
        <f>IF($A10="","",EDATE($A10,3))</f>
        <v/>
      </c>
      <c r="H10" s="10">
        <f>IF($A10="","",IF(TODAY()&gt;$G10,"要再確認","有効"))</f>
        <v/>
      </c>
    </row>
    <row r="11">
      <c r="A11" s="40" t="n"/>
      <c r="B11" s="18" t="n"/>
      <c r="C11" s="18" t="n"/>
      <c r="D11" s="18" t="n"/>
      <c r="E11" s="18" t="n"/>
      <c r="F11" s="18" t="n"/>
      <c r="G11" s="41">
        <f>IF($A11="","",EDATE($A11,3))</f>
        <v/>
      </c>
      <c r="H11" s="10">
        <f>IF($A11="","",IF(TODAY()&gt;$G11,"要再確認","有効"))</f>
        <v/>
      </c>
    </row>
    <row r="12">
      <c r="A12" s="40" t="n"/>
      <c r="B12" s="18" t="n"/>
      <c r="C12" s="18" t="n"/>
      <c r="D12" s="18" t="n"/>
      <c r="E12" s="18" t="n"/>
      <c r="F12" s="18" t="n"/>
      <c r="G12" s="41">
        <f>IF($A12="","",EDATE($A12,3))</f>
        <v/>
      </c>
      <c r="H12" s="10">
        <f>IF($A12="","",IF(TODAY()&gt;$G12,"要再確認","有効"))</f>
        <v/>
      </c>
    </row>
    <row r="13">
      <c r="A13" s="40" t="n"/>
      <c r="B13" s="18" t="n"/>
      <c r="C13" s="18" t="n"/>
      <c r="D13" s="18" t="n"/>
      <c r="E13" s="18" t="n"/>
      <c r="F13" s="18" t="n"/>
      <c r="G13" s="41">
        <f>IF($A13="","",EDATE($A13,3))</f>
        <v/>
      </c>
      <c r="H13" s="10">
        <f>IF($A13="","",IF(TODAY()&gt;$G13,"要再確認","有効"))</f>
        <v/>
      </c>
    </row>
    <row r="14">
      <c r="A14" s="40" t="n"/>
      <c r="B14" s="18" t="n"/>
      <c r="C14" s="18" t="n"/>
      <c r="D14" s="18" t="n"/>
      <c r="E14" s="18" t="n"/>
      <c r="F14" s="18" t="n"/>
      <c r="G14" s="41">
        <f>IF($A14="","",EDATE($A14,3))</f>
        <v/>
      </c>
      <c r="H14" s="10">
        <f>IF($A14="","",IF(TODAY()&gt;$G14,"要再確認","有効"))</f>
        <v/>
      </c>
    </row>
    <row r="15">
      <c r="A15" s="40" t="n"/>
      <c r="B15" s="18" t="n"/>
      <c r="C15" s="18" t="n"/>
      <c r="D15" s="18" t="n"/>
      <c r="E15" s="18" t="n"/>
      <c r="F15" s="18" t="n"/>
      <c r="G15" s="41">
        <f>IF($A15="","",EDATE($A15,3))</f>
        <v/>
      </c>
      <c r="H15" s="10">
        <f>IF($A15="","",IF(TODAY()&gt;$G15,"要再確認","有効"))</f>
        <v/>
      </c>
    </row>
    <row r="16">
      <c r="A16" s="40" t="n"/>
      <c r="B16" s="18" t="n"/>
      <c r="C16" s="18" t="n"/>
      <c r="D16" s="18" t="n"/>
      <c r="E16" s="18" t="n"/>
      <c r="F16" s="18" t="n"/>
      <c r="G16" s="41">
        <f>IF($A16="","",EDATE($A16,3))</f>
        <v/>
      </c>
      <c r="H16" s="10">
        <f>IF($A16="","",IF(TODAY()&gt;$G16,"要再確認","有効"))</f>
        <v/>
      </c>
    </row>
    <row r="17">
      <c r="A17" s="40" t="n"/>
      <c r="B17" s="18" t="n"/>
      <c r="C17" s="18" t="n"/>
      <c r="D17" s="18" t="n"/>
      <c r="E17" s="18" t="n"/>
      <c r="F17" s="18" t="n"/>
      <c r="G17" s="41">
        <f>IF($A17="","",EDATE($A17,3))</f>
        <v/>
      </c>
      <c r="H17" s="10">
        <f>IF($A17="","",IF(TODAY()&gt;$G17,"要再確認","有効"))</f>
        <v/>
      </c>
    </row>
    <row r="18">
      <c r="A18" s="40" t="n"/>
      <c r="B18" s="18" t="n"/>
      <c r="C18" s="18" t="n"/>
      <c r="D18" s="18" t="n"/>
      <c r="E18" s="18" t="n"/>
      <c r="F18" s="18" t="n"/>
      <c r="G18" s="41">
        <f>IF($A18="","",EDATE($A18,3))</f>
        <v/>
      </c>
      <c r="H18" s="10">
        <f>IF($A18="","",IF(TODAY()&gt;$G18,"要再確認","有効"))</f>
        <v/>
      </c>
    </row>
    <row r="19">
      <c r="A19" s="40" t="n"/>
      <c r="B19" s="18" t="n"/>
      <c r="C19" s="18" t="n"/>
      <c r="D19" s="18" t="n"/>
      <c r="E19" s="18" t="n"/>
      <c r="F19" s="18" t="n"/>
      <c r="G19" s="41">
        <f>IF($A19="","",EDATE($A19,3))</f>
        <v/>
      </c>
      <c r="H19" s="10">
        <f>IF($A19="","",IF(TODAY()&gt;$G19,"要再確認","有効"))</f>
        <v/>
      </c>
    </row>
    <row r="20">
      <c r="A20" s="40" t="n"/>
      <c r="B20" s="18" t="n"/>
      <c r="C20" s="18" t="n"/>
      <c r="D20" s="18" t="n"/>
      <c r="E20" s="18" t="n"/>
      <c r="F20" s="18" t="n"/>
      <c r="G20" s="41">
        <f>IF($A20="","",EDATE($A20,3))</f>
        <v/>
      </c>
      <c r="H20" s="10">
        <f>IF($A20="","",IF(TODAY()&gt;$G20,"要再確認","有効"))</f>
        <v/>
      </c>
    </row>
    <row r="21">
      <c r="A21" s="40" t="n"/>
      <c r="B21" s="18" t="n"/>
      <c r="C21" s="18" t="n"/>
      <c r="D21" s="18" t="n"/>
      <c r="E21" s="18" t="n"/>
      <c r="F21" s="18" t="n"/>
      <c r="G21" s="41">
        <f>IF($A21="","",EDATE($A21,3))</f>
        <v/>
      </c>
      <c r="H21" s="10">
        <f>IF($A21="","",IF(TODAY()&gt;$G21,"要再確認","有効"))</f>
        <v/>
      </c>
    </row>
  </sheetData>
  <conditionalFormatting sqref="A2:H50">
    <cfRule type="expression" priority="1" dxfId="0">
      <formula>$H2="要再確認"</formula>
    </cfRule>
  </conditionalFormatting>
  <printOptions horizontalCentered="1"/>
  <pageMargins left="0.4" right="0.4" top="0.5" bottom="0.5" header="0.5" footer="0.5"/>
  <pageSetup orientation="landscape" paperSize="9" fitToHeight="0" fitToWidth="1"/>
</worksheet>
</file>

<file path=xl/worksheets/sheet2.xml><?xml version="1.0" encoding="utf-8"?>
<worksheet xmlns="http://schemas.openxmlformats.org/spreadsheetml/2006/main">
  <sheetPr>
    <outlinePr summaryBelow="1" summaryRight="1"/>
    <pageSetUpPr fitToPage="1"/>
  </sheetPr>
  <dimension ref="A1:K177"/>
  <sheetViews>
    <sheetView workbookViewId="0">
      <pane ySplit="3" topLeftCell="A4" activePane="bottomLeft" state="frozen"/>
      <selection pane="bottomLeft" activeCell="A1" sqref="A1"/>
    </sheetView>
  </sheetViews>
  <sheetFormatPr baseColWidth="8" defaultRowHeight="15"/>
  <cols>
    <col width="10" customWidth="1" min="1" max="1"/>
    <col width="18" customWidth="1" min="2" max="2"/>
    <col width="30" customWidth="1" min="3" max="3"/>
    <col width="8" customWidth="1" min="4" max="4"/>
    <col width="24" customWidth="1" min="5" max="5"/>
    <col width="9" customWidth="1" min="6" max="6"/>
    <col width="9" customWidth="1" min="7" max="7"/>
    <col width="9" customWidth="1" min="8" max="8"/>
    <col width="30" customWidth="1" min="9" max="9"/>
    <col width="40" customWidth="1" min="10" max="10"/>
    <col width="34" customWidth="1" min="11" max="11"/>
  </cols>
  <sheetData>
    <row r="1" ht="22" customHeight="1">
      <c r="A1" s="1" t="inlineStr">
        <is>
          <t>01_単位数マスタ（告示122号 別表／別表2 経過的障害児通所給付費等単位数表）</t>
        </is>
      </c>
    </row>
    <row r="2" ht="28" customHeight="1">
      <c r="A2" s="2" t="inlineStr">
        <is>
          <t>編集しない。改定時のみ差し替える。定員下限・定員上限は検索用の数値。単位数は1日につき障害児1人あたり。サービスコードは令和8年6月版 障害児通所支援サービスコード表と全件突合済。</t>
        </is>
      </c>
    </row>
    <row r="3">
      <c r="A3" s="12" t="inlineStr">
        <is>
          <t>類型キー</t>
        </is>
      </c>
      <c r="B3" s="12" t="inlineStr">
        <is>
          <t>サービス種別</t>
        </is>
      </c>
      <c r="C3" s="12" t="inlineStr">
        <is>
          <t>施設・提供区分</t>
        </is>
      </c>
      <c r="D3" s="12" t="inlineStr">
        <is>
          <t>区分No</t>
        </is>
      </c>
      <c r="E3" s="12" t="inlineStr">
        <is>
          <t>区分名</t>
        </is>
      </c>
      <c r="F3" s="12" t="inlineStr">
        <is>
          <t>定員下限</t>
        </is>
      </c>
      <c r="G3" s="12" t="inlineStr">
        <is>
          <t>定員上限</t>
        </is>
      </c>
      <c r="H3" s="12" t="inlineStr">
        <is>
          <t>単位数</t>
        </is>
      </c>
      <c r="I3" s="12" t="inlineStr">
        <is>
          <t>サービスコード</t>
        </is>
      </c>
      <c r="J3" s="12" t="inlineStr">
        <is>
          <t>根拠条項</t>
        </is>
      </c>
      <c r="K3" s="12" t="inlineStr">
        <is>
          <t>コードに関する注記</t>
        </is>
      </c>
    </row>
    <row r="4">
      <c r="A4" s="10" t="inlineStr">
        <is>
          <t>児発イ</t>
        </is>
      </c>
      <c r="B4" s="10" t="inlineStr">
        <is>
          <t>児童発達支援</t>
        </is>
      </c>
      <c r="C4" s="10" t="inlineStr">
        <is>
          <t>イ 児童発達支援センターの場合／定員30人以下</t>
        </is>
      </c>
      <c r="D4" s="13" t="n">
        <v>1</v>
      </c>
      <c r="E4" s="10" t="inlineStr">
        <is>
          <t>（1）常勤専従・経験5年以上</t>
        </is>
      </c>
      <c r="F4" s="13" t="n">
        <v>0</v>
      </c>
      <c r="G4" s="13" t="n">
        <v>30</v>
      </c>
      <c r="H4" s="13" t="n">
        <v>62</v>
      </c>
      <c r="I4" s="10" t="inlineStr">
        <is>
          <t>61-4000</t>
        </is>
      </c>
      <c r="J4" s="10" t="inlineStr">
        <is>
          <t>告示122号 別表 第1の1の注8 イ</t>
        </is>
      </c>
      <c r="K4" s="6" t="inlineStr">
        <is>
          <t>令和8年6月版 障害児通所支援サービスコード表（25児童発達支援(基本２)）と突合し一致を確認した個別コード。</t>
        </is>
      </c>
    </row>
    <row r="5">
      <c r="A5" s="10" t="inlineStr">
        <is>
          <t>児発イ</t>
        </is>
      </c>
      <c r="B5" s="10" t="inlineStr">
        <is>
          <t>児童発達支援</t>
        </is>
      </c>
      <c r="C5" s="10" t="inlineStr">
        <is>
          <t>イ 児童発達支援センターの場合／定員31〜40人</t>
        </is>
      </c>
      <c r="D5" s="13" t="n">
        <v>1</v>
      </c>
      <c r="E5" s="10" t="inlineStr">
        <is>
          <t>（1）常勤専従・経験5年以上</t>
        </is>
      </c>
      <c r="F5" s="13" t="n">
        <v>31</v>
      </c>
      <c r="G5" s="13" t="n">
        <v>40</v>
      </c>
      <c r="H5" s="13" t="n">
        <v>53</v>
      </c>
      <c r="I5" s="10" t="inlineStr">
        <is>
          <t>61-4001</t>
        </is>
      </c>
      <c r="J5" s="10" t="inlineStr">
        <is>
          <t>告示122号 別表 第1の1の注8 イ</t>
        </is>
      </c>
      <c r="K5" s="6" t="inlineStr">
        <is>
          <t>令和8年6月版 障害児通所支援サービスコード表（25児童発達支援(基本２)）と突合し一致を確認した個別コード。</t>
        </is>
      </c>
    </row>
    <row r="6">
      <c r="A6" s="10" t="inlineStr">
        <is>
          <t>児発イ</t>
        </is>
      </c>
      <c r="B6" s="10" t="inlineStr">
        <is>
          <t>児童発達支援</t>
        </is>
      </c>
      <c r="C6" s="10" t="inlineStr">
        <is>
          <t>イ 児童発達支援センターの場合／定員41〜50人</t>
        </is>
      </c>
      <c r="D6" s="13" t="n">
        <v>1</v>
      </c>
      <c r="E6" s="10" t="inlineStr">
        <is>
          <t>（1）常勤専従・経験5年以上</t>
        </is>
      </c>
      <c r="F6" s="13" t="n">
        <v>41</v>
      </c>
      <c r="G6" s="13" t="n">
        <v>50</v>
      </c>
      <c r="H6" s="13" t="n">
        <v>42</v>
      </c>
      <c r="I6" s="10" t="inlineStr">
        <is>
          <t>61-4002</t>
        </is>
      </c>
      <c r="J6" s="10" t="inlineStr">
        <is>
          <t>告示122号 別表 第1の1の注8 イ</t>
        </is>
      </c>
      <c r="K6" s="6" t="inlineStr">
        <is>
          <t>令和8年6月版 障害児通所支援サービスコード表（25児童発達支援(基本２)）と突合し一致を確認した個別コード。</t>
        </is>
      </c>
    </row>
    <row r="7">
      <c r="A7" s="10" t="inlineStr">
        <is>
          <t>児発イ</t>
        </is>
      </c>
      <c r="B7" s="10" t="inlineStr">
        <is>
          <t>児童発達支援</t>
        </is>
      </c>
      <c r="C7" s="10" t="inlineStr">
        <is>
          <t>イ 児童発達支援センターの場合／定員51〜60人</t>
        </is>
      </c>
      <c r="D7" s="13" t="n">
        <v>1</v>
      </c>
      <c r="E7" s="10" t="inlineStr">
        <is>
          <t>（1）常勤専従・経験5年以上</t>
        </is>
      </c>
      <c r="F7" s="13" t="n">
        <v>51</v>
      </c>
      <c r="G7" s="13" t="n">
        <v>60</v>
      </c>
      <c r="H7" s="13" t="n">
        <v>34</v>
      </c>
      <c r="I7" s="10" t="inlineStr">
        <is>
          <t>61-4003</t>
        </is>
      </c>
      <c r="J7" s="10" t="inlineStr">
        <is>
          <t>告示122号 別表 第1の1の注8 イ</t>
        </is>
      </c>
      <c r="K7" s="6" t="inlineStr">
        <is>
          <t>令和8年6月版 障害児通所支援サービスコード表（25児童発達支援(基本２)）と突合し一致を確認した個別コード。</t>
        </is>
      </c>
    </row>
    <row r="8">
      <c r="A8" s="10" t="inlineStr">
        <is>
          <t>児発イ</t>
        </is>
      </c>
      <c r="B8" s="10" t="inlineStr">
        <is>
          <t>児童発達支援</t>
        </is>
      </c>
      <c r="C8" s="10" t="inlineStr">
        <is>
          <t>イ 児童発達支援センターの場合／定員61〜70人</t>
        </is>
      </c>
      <c r="D8" s="13" t="n">
        <v>1</v>
      </c>
      <c r="E8" s="10" t="inlineStr">
        <is>
          <t>（1）常勤専従・経験5年以上</t>
        </is>
      </c>
      <c r="F8" s="13" t="n">
        <v>61</v>
      </c>
      <c r="G8" s="13" t="n">
        <v>70</v>
      </c>
      <c r="H8" s="13" t="n">
        <v>29</v>
      </c>
      <c r="I8" s="10" t="inlineStr">
        <is>
          <t>61-4004</t>
        </is>
      </c>
      <c r="J8" s="10" t="inlineStr">
        <is>
          <t>告示122号 別表 第1の1の注8 イ</t>
        </is>
      </c>
      <c r="K8" s="6" t="inlineStr">
        <is>
          <t>令和8年6月版 障害児通所支援サービスコード表（25児童発達支援(基本２)）と突合し一致を確認した個別コード。</t>
        </is>
      </c>
    </row>
    <row r="9">
      <c r="A9" s="10" t="inlineStr">
        <is>
          <t>児発イ</t>
        </is>
      </c>
      <c r="B9" s="10" t="inlineStr">
        <is>
          <t>児童発達支援</t>
        </is>
      </c>
      <c r="C9" s="10" t="inlineStr">
        <is>
          <t>イ 児童発達支援センターの場合／定員71〜80人</t>
        </is>
      </c>
      <c r="D9" s="13" t="n">
        <v>1</v>
      </c>
      <c r="E9" s="10" t="inlineStr">
        <is>
          <t>（1）常勤専従・経験5年以上</t>
        </is>
      </c>
      <c r="F9" s="13" t="n">
        <v>71</v>
      </c>
      <c r="G9" s="13" t="n">
        <v>80</v>
      </c>
      <c r="H9" s="13" t="n">
        <v>25</v>
      </c>
      <c r="I9" s="10" t="inlineStr">
        <is>
          <t>61-4005</t>
        </is>
      </c>
      <c r="J9" s="10" t="inlineStr">
        <is>
          <t>告示122号 別表 第1の1の注8 イ</t>
        </is>
      </c>
      <c r="K9" s="6" t="inlineStr">
        <is>
          <t>令和8年6月版 障害児通所支援サービスコード表（25児童発達支援(基本２)）と突合し一致を確認した個別コード。</t>
        </is>
      </c>
    </row>
    <row r="10">
      <c r="A10" s="10" t="inlineStr">
        <is>
          <t>児発イ</t>
        </is>
      </c>
      <c r="B10" s="10" t="inlineStr">
        <is>
          <t>児童発達支援</t>
        </is>
      </c>
      <c r="C10" s="10" t="inlineStr">
        <is>
          <t>イ 児童発達支援センターの場合／定員81人以上</t>
        </is>
      </c>
      <c r="D10" s="13" t="n">
        <v>1</v>
      </c>
      <c r="E10" s="10" t="inlineStr">
        <is>
          <t>（1）常勤専従・経験5年以上</t>
        </is>
      </c>
      <c r="F10" s="13" t="n">
        <v>81</v>
      </c>
      <c r="G10" s="13" t="n">
        <v>9999</v>
      </c>
      <c r="H10" s="13" t="n">
        <v>22</v>
      </c>
      <c r="I10" s="10" t="inlineStr">
        <is>
          <t>61-4006</t>
        </is>
      </c>
      <c r="J10" s="10" t="inlineStr">
        <is>
          <t>告示122号 別表 第1の1の注8 イ</t>
        </is>
      </c>
      <c r="K10" s="6" t="inlineStr">
        <is>
          <t>令和8年6月版 障害児通所支援サービスコード表（25児童発達支援(基本２)）と突合し一致を確認した個別コード。</t>
        </is>
      </c>
    </row>
    <row r="11">
      <c r="A11" s="10" t="inlineStr">
        <is>
          <t>児発イ</t>
        </is>
      </c>
      <c r="B11" s="10" t="inlineStr">
        <is>
          <t>児童発達支援</t>
        </is>
      </c>
      <c r="C11" s="10" t="inlineStr">
        <is>
          <t>イ 児童発達支援センターの場合／定員30人以下</t>
        </is>
      </c>
      <c r="D11" s="13" t="n">
        <v>2</v>
      </c>
      <c r="E11" s="10" t="inlineStr">
        <is>
          <t>（2）常勤専従・経験5年未満</t>
        </is>
      </c>
      <c r="F11" s="13" t="n">
        <v>0</v>
      </c>
      <c r="G11" s="13" t="n">
        <v>30</v>
      </c>
      <c r="H11" s="13" t="n">
        <v>51</v>
      </c>
      <c r="I11" s="10" t="inlineStr">
        <is>
          <t>61-4030</t>
        </is>
      </c>
      <c r="J11" s="10" t="inlineStr">
        <is>
          <t>告示122号 別表 第1の1の注8 イ</t>
        </is>
      </c>
      <c r="K11" s="6" t="inlineStr">
        <is>
          <t>令和8年6月版 障害児通所支援サービスコード表（25児童発達支援(基本２)）と突合し一致を確認した個別コード。</t>
        </is>
      </c>
    </row>
    <row r="12">
      <c r="A12" s="10" t="inlineStr">
        <is>
          <t>児発イ</t>
        </is>
      </c>
      <c r="B12" s="10" t="inlineStr">
        <is>
          <t>児童発達支援</t>
        </is>
      </c>
      <c r="C12" s="10" t="inlineStr">
        <is>
          <t>イ 児童発達支援センターの場合／定員31〜40人</t>
        </is>
      </c>
      <c r="D12" s="13" t="n">
        <v>2</v>
      </c>
      <c r="E12" s="10" t="inlineStr">
        <is>
          <t>（2）常勤専従・経験5年未満</t>
        </is>
      </c>
      <c r="F12" s="13" t="n">
        <v>31</v>
      </c>
      <c r="G12" s="13" t="n">
        <v>40</v>
      </c>
      <c r="H12" s="13" t="n">
        <v>43</v>
      </c>
      <c r="I12" s="10" t="inlineStr">
        <is>
          <t>61-4031</t>
        </is>
      </c>
      <c r="J12" s="10" t="inlineStr">
        <is>
          <t>告示122号 別表 第1の1の注8 イ</t>
        </is>
      </c>
      <c r="K12" s="6" t="inlineStr">
        <is>
          <t>令和8年6月版 障害児通所支援サービスコード表（25児童発達支援(基本２)）と突合し一致を確認した個別コード。</t>
        </is>
      </c>
    </row>
    <row r="13">
      <c r="A13" s="10" t="inlineStr">
        <is>
          <t>児発イ</t>
        </is>
      </c>
      <c r="B13" s="10" t="inlineStr">
        <is>
          <t>児童発達支援</t>
        </is>
      </c>
      <c r="C13" s="10" t="inlineStr">
        <is>
          <t>イ 児童発達支援センターの場合／定員41〜50人</t>
        </is>
      </c>
      <c r="D13" s="13" t="n">
        <v>2</v>
      </c>
      <c r="E13" s="10" t="inlineStr">
        <is>
          <t>（2）常勤専従・経験5年未満</t>
        </is>
      </c>
      <c r="F13" s="13" t="n">
        <v>41</v>
      </c>
      <c r="G13" s="13" t="n">
        <v>50</v>
      </c>
      <c r="H13" s="13" t="n">
        <v>34</v>
      </c>
      <c r="I13" s="10" t="inlineStr">
        <is>
          <t>61-4032</t>
        </is>
      </c>
      <c r="J13" s="10" t="inlineStr">
        <is>
          <t>告示122号 別表 第1の1の注8 イ</t>
        </is>
      </c>
      <c r="K13" s="6" t="inlineStr">
        <is>
          <t>令和8年6月版 障害児通所支援サービスコード表（25児童発達支援(基本２)）と突合し一致を確認した個別コード。</t>
        </is>
      </c>
    </row>
    <row r="14">
      <c r="A14" s="10" t="inlineStr">
        <is>
          <t>児発イ</t>
        </is>
      </c>
      <c r="B14" s="10" t="inlineStr">
        <is>
          <t>児童発達支援</t>
        </is>
      </c>
      <c r="C14" s="10" t="inlineStr">
        <is>
          <t>イ 児童発達支援センターの場合／定員51〜60人</t>
        </is>
      </c>
      <c r="D14" s="13" t="n">
        <v>2</v>
      </c>
      <c r="E14" s="10" t="inlineStr">
        <is>
          <t>（2）常勤専従・経験5年未満</t>
        </is>
      </c>
      <c r="F14" s="13" t="n">
        <v>51</v>
      </c>
      <c r="G14" s="13" t="n">
        <v>60</v>
      </c>
      <c r="H14" s="13" t="n">
        <v>27</v>
      </c>
      <c r="I14" s="10" t="inlineStr">
        <is>
          <t>61-4033</t>
        </is>
      </c>
      <c r="J14" s="10" t="inlineStr">
        <is>
          <t>告示122号 別表 第1の1の注8 イ</t>
        </is>
      </c>
      <c r="K14" s="6" t="inlineStr">
        <is>
          <t>令和8年6月版 障害児通所支援サービスコード表（25児童発達支援(基本２)）と突合し一致を確認した個別コード。</t>
        </is>
      </c>
    </row>
    <row r="15">
      <c r="A15" s="10" t="inlineStr">
        <is>
          <t>児発イ</t>
        </is>
      </c>
      <c r="B15" s="10" t="inlineStr">
        <is>
          <t>児童発達支援</t>
        </is>
      </c>
      <c r="C15" s="10" t="inlineStr">
        <is>
          <t>イ 児童発達支援センターの場合／定員61〜70人</t>
        </is>
      </c>
      <c r="D15" s="13" t="n">
        <v>2</v>
      </c>
      <c r="E15" s="10" t="inlineStr">
        <is>
          <t>（2）常勤専従・経験5年未満</t>
        </is>
      </c>
      <c r="F15" s="13" t="n">
        <v>61</v>
      </c>
      <c r="G15" s="13" t="n">
        <v>70</v>
      </c>
      <c r="H15" s="13" t="n">
        <v>23</v>
      </c>
      <c r="I15" s="10" t="inlineStr">
        <is>
          <t>61-4034</t>
        </is>
      </c>
      <c r="J15" s="10" t="inlineStr">
        <is>
          <t>告示122号 別表 第1の1の注8 イ</t>
        </is>
      </c>
      <c r="K15" s="6" t="inlineStr">
        <is>
          <t>令和8年6月版 障害児通所支援サービスコード表（25児童発達支援(基本２)）と突合し一致を確認した個別コード。</t>
        </is>
      </c>
    </row>
    <row r="16">
      <c r="A16" s="10" t="inlineStr">
        <is>
          <t>児発イ</t>
        </is>
      </c>
      <c r="B16" s="10" t="inlineStr">
        <is>
          <t>児童発達支援</t>
        </is>
      </c>
      <c r="C16" s="10" t="inlineStr">
        <is>
          <t>イ 児童発達支援センターの場合／定員71〜80人</t>
        </is>
      </c>
      <c r="D16" s="13" t="n">
        <v>2</v>
      </c>
      <c r="E16" s="10" t="inlineStr">
        <is>
          <t>（2）常勤専従・経験5年未満</t>
        </is>
      </c>
      <c r="F16" s="13" t="n">
        <v>71</v>
      </c>
      <c r="G16" s="13" t="n">
        <v>80</v>
      </c>
      <c r="H16" s="13" t="n">
        <v>20</v>
      </c>
      <c r="I16" s="10" t="inlineStr">
        <is>
          <t>61-4035</t>
        </is>
      </c>
      <c r="J16" s="10" t="inlineStr">
        <is>
          <t>告示122号 別表 第1の1の注8 イ</t>
        </is>
      </c>
      <c r="K16" s="6" t="inlineStr">
        <is>
          <t>令和8年6月版 障害児通所支援サービスコード表（25児童発達支援(基本２)）と突合し一致を確認した個別コード。</t>
        </is>
      </c>
    </row>
    <row r="17">
      <c r="A17" s="10" t="inlineStr">
        <is>
          <t>児発イ</t>
        </is>
      </c>
      <c r="B17" s="10" t="inlineStr">
        <is>
          <t>児童発達支援</t>
        </is>
      </c>
      <c r="C17" s="10" t="inlineStr">
        <is>
          <t>イ 児童発達支援センターの場合／定員81人以上</t>
        </is>
      </c>
      <c r="D17" s="13" t="n">
        <v>2</v>
      </c>
      <c r="E17" s="10" t="inlineStr">
        <is>
          <t>（2）常勤専従・経験5年未満</t>
        </is>
      </c>
      <c r="F17" s="13" t="n">
        <v>81</v>
      </c>
      <c r="G17" s="13" t="n">
        <v>9999</v>
      </c>
      <c r="H17" s="13" t="n">
        <v>18</v>
      </c>
      <c r="I17" s="10" t="inlineStr">
        <is>
          <t>61-4036</t>
        </is>
      </c>
      <c r="J17" s="10" t="inlineStr">
        <is>
          <t>告示122号 別表 第1の1の注8 イ</t>
        </is>
      </c>
      <c r="K17" s="6" t="inlineStr">
        <is>
          <t>令和8年6月版 障害児通所支援サービスコード表（25児童発達支援(基本２)）と突合し一致を確認した個別コード。</t>
        </is>
      </c>
    </row>
    <row r="18">
      <c r="A18" s="10" t="inlineStr">
        <is>
          <t>児発イ</t>
        </is>
      </c>
      <c r="B18" s="10" t="inlineStr">
        <is>
          <t>児童発達支援</t>
        </is>
      </c>
      <c r="C18" s="10" t="inlineStr">
        <is>
          <t>イ 児童発達支援センターの場合／定員30人以下</t>
        </is>
      </c>
      <c r="D18" s="13" t="n">
        <v>3</v>
      </c>
      <c r="E18" s="10" t="inlineStr">
        <is>
          <t>（3）常勤換算・経験5年以上</t>
        </is>
      </c>
      <c r="F18" s="13" t="n">
        <v>0</v>
      </c>
      <c r="G18" s="13" t="n">
        <v>30</v>
      </c>
      <c r="H18" s="13" t="n">
        <v>41</v>
      </c>
      <c r="I18" s="10" t="inlineStr">
        <is>
          <t>61-4060</t>
        </is>
      </c>
      <c r="J18" s="10" t="inlineStr">
        <is>
          <t>告示122号 別表 第1の1の注8 イ</t>
        </is>
      </c>
      <c r="K18" s="6" t="inlineStr">
        <is>
          <t>令和8年6月版 障害児通所支援サービスコード表（25児童発達支援(基本２)）と突合し一致を確認した個別コード。</t>
        </is>
      </c>
    </row>
    <row r="19">
      <c r="A19" s="10" t="inlineStr">
        <is>
          <t>児発イ</t>
        </is>
      </c>
      <c r="B19" s="10" t="inlineStr">
        <is>
          <t>児童発達支援</t>
        </is>
      </c>
      <c r="C19" s="10" t="inlineStr">
        <is>
          <t>イ 児童発達支援センターの場合／定員31〜40人</t>
        </is>
      </c>
      <c r="D19" s="13" t="n">
        <v>3</v>
      </c>
      <c r="E19" s="10" t="inlineStr">
        <is>
          <t>（3）常勤換算・経験5年以上</t>
        </is>
      </c>
      <c r="F19" s="13" t="n">
        <v>31</v>
      </c>
      <c r="G19" s="13" t="n">
        <v>40</v>
      </c>
      <c r="H19" s="13" t="n">
        <v>35</v>
      </c>
      <c r="I19" s="10" t="inlineStr">
        <is>
          <t>61-4061</t>
        </is>
      </c>
      <c r="J19" s="10" t="inlineStr">
        <is>
          <t>告示122号 別表 第1の1の注8 イ</t>
        </is>
      </c>
      <c r="K19" s="6" t="inlineStr">
        <is>
          <t>令和8年6月版 障害児通所支援サービスコード表（25児童発達支援(基本２)）と突合し一致を確認した個別コード。</t>
        </is>
      </c>
    </row>
    <row r="20">
      <c r="A20" s="10" t="inlineStr">
        <is>
          <t>児発イ</t>
        </is>
      </c>
      <c r="B20" s="10" t="inlineStr">
        <is>
          <t>児童発達支援</t>
        </is>
      </c>
      <c r="C20" s="10" t="inlineStr">
        <is>
          <t>イ 児童発達支援センターの場合／定員41〜50人</t>
        </is>
      </c>
      <c r="D20" s="13" t="n">
        <v>3</v>
      </c>
      <c r="E20" s="10" t="inlineStr">
        <is>
          <t>（3）常勤換算・経験5年以上</t>
        </is>
      </c>
      <c r="F20" s="13" t="n">
        <v>41</v>
      </c>
      <c r="G20" s="13" t="n">
        <v>50</v>
      </c>
      <c r="H20" s="13" t="n">
        <v>27</v>
      </c>
      <c r="I20" s="10" t="inlineStr">
        <is>
          <t>61-4062</t>
        </is>
      </c>
      <c r="J20" s="10" t="inlineStr">
        <is>
          <t>告示122号 別表 第1の1の注8 イ</t>
        </is>
      </c>
      <c r="K20" s="6" t="inlineStr">
        <is>
          <t>令和8年6月版 障害児通所支援サービスコード表（25児童発達支援(基本２)）と突合し一致を確認した個別コード。</t>
        </is>
      </c>
    </row>
    <row r="21">
      <c r="A21" s="10" t="inlineStr">
        <is>
          <t>児発イ</t>
        </is>
      </c>
      <c r="B21" s="10" t="inlineStr">
        <is>
          <t>児童発達支援</t>
        </is>
      </c>
      <c r="C21" s="10" t="inlineStr">
        <is>
          <t>イ 児童発達支援センターの場合／定員51〜60人</t>
        </is>
      </c>
      <c r="D21" s="13" t="n">
        <v>3</v>
      </c>
      <c r="E21" s="10" t="inlineStr">
        <is>
          <t>（3）常勤換算・経験5年以上</t>
        </is>
      </c>
      <c r="F21" s="13" t="n">
        <v>51</v>
      </c>
      <c r="G21" s="13" t="n">
        <v>60</v>
      </c>
      <c r="H21" s="13" t="n">
        <v>22</v>
      </c>
      <c r="I21" s="10" t="inlineStr">
        <is>
          <t>61-4063</t>
        </is>
      </c>
      <c r="J21" s="10" t="inlineStr">
        <is>
          <t>告示122号 別表 第1の1の注8 イ</t>
        </is>
      </c>
      <c r="K21" s="6" t="inlineStr">
        <is>
          <t>令和8年6月版 障害児通所支援サービスコード表（25児童発達支援(基本２)）と突合し一致を確認した個別コード。</t>
        </is>
      </c>
    </row>
    <row r="22">
      <c r="A22" s="10" t="inlineStr">
        <is>
          <t>児発イ</t>
        </is>
      </c>
      <c r="B22" s="10" t="inlineStr">
        <is>
          <t>児童発達支援</t>
        </is>
      </c>
      <c r="C22" s="10" t="inlineStr">
        <is>
          <t>イ 児童発達支援センターの場合／定員61〜70人</t>
        </is>
      </c>
      <c r="D22" s="13" t="n">
        <v>3</v>
      </c>
      <c r="E22" s="10" t="inlineStr">
        <is>
          <t>（3）常勤換算・経験5年以上</t>
        </is>
      </c>
      <c r="F22" s="13" t="n">
        <v>61</v>
      </c>
      <c r="G22" s="13" t="n">
        <v>70</v>
      </c>
      <c r="H22" s="13" t="n">
        <v>19</v>
      </c>
      <c r="I22" s="10" t="inlineStr">
        <is>
          <t>61-4064</t>
        </is>
      </c>
      <c r="J22" s="10" t="inlineStr">
        <is>
          <t>告示122号 別表 第1の1の注8 イ</t>
        </is>
      </c>
      <c r="K22" s="6" t="inlineStr">
        <is>
          <t>令和8年6月版 障害児通所支援サービスコード表（25児童発達支援(基本２)）と突合し一致を確認した個別コード。</t>
        </is>
      </c>
    </row>
    <row r="23">
      <c r="A23" s="10" t="inlineStr">
        <is>
          <t>児発イ</t>
        </is>
      </c>
      <c r="B23" s="10" t="inlineStr">
        <is>
          <t>児童発達支援</t>
        </is>
      </c>
      <c r="C23" s="10" t="inlineStr">
        <is>
          <t>イ 児童発達支援センターの場合／定員71〜80人</t>
        </is>
      </c>
      <c r="D23" s="13" t="n">
        <v>3</v>
      </c>
      <c r="E23" s="10" t="inlineStr">
        <is>
          <t>（3）常勤換算・経験5年以上</t>
        </is>
      </c>
      <c r="F23" s="13" t="n">
        <v>71</v>
      </c>
      <c r="G23" s="13" t="n">
        <v>80</v>
      </c>
      <c r="H23" s="13" t="n">
        <v>16</v>
      </c>
      <c r="I23" s="10" t="inlineStr">
        <is>
          <t>61-4065</t>
        </is>
      </c>
      <c r="J23" s="10" t="inlineStr">
        <is>
          <t>告示122号 別表 第1の1の注8 イ</t>
        </is>
      </c>
      <c r="K23" s="6" t="inlineStr">
        <is>
          <t>令和8年6月版 障害児通所支援サービスコード表（25児童発達支援(基本２)）と突合し一致を確認した個別コード。</t>
        </is>
      </c>
    </row>
    <row r="24">
      <c r="A24" s="10" t="inlineStr">
        <is>
          <t>児発イ</t>
        </is>
      </c>
      <c r="B24" s="10" t="inlineStr">
        <is>
          <t>児童発達支援</t>
        </is>
      </c>
      <c r="C24" s="10" t="inlineStr">
        <is>
          <t>イ 児童発達支援センターの場合／定員81人以上</t>
        </is>
      </c>
      <c r="D24" s="13" t="n">
        <v>3</v>
      </c>
      <c r="E24" s="10" t="inlineStr">
        <is>
          <t>（3）常勤換算・経験5年以上</t>
        </is>
      </c>
      <c r="F24" s="13" t="n">
        <v>81</v>
      </c>
      <c r="G24" s="13" t="n">
        <v>9999</v>
      </c>
      <c r="H24" s="13" t="n">
        <v>15</v>
      </c>
      <c r="I24" s="10" t="inlineStr">
        <is>
          <t>61-4066</t>
        </is>
      </c>
      <c r="J24" s="10" t="inlineStr">
        <is>
          <t>告示122号 別表 第1の1の注8 イ</t>
        </is>
      </c>
      <c r="K24" s="6" t="inlineStr">
        <is>
          <t>令和8年6月版 障害児通所支援サービスコード表（25児童発達支援(基本２)）と突合し一致を確認した個別コード。</t>
        </is>
      </c>
    </row>
    <row r="25">
      <c r="A25" s="10" t="inlineStr">
        <is>
          <t>児発イ</t>
        </is>
      </c>
      <c r="B25" s="10" t="inlineStr">
        <is>
          <t>児童発達支援</t>
        </is>
      </c>
      <c r="C25" s="10" t="inlineStr">
        <is>
          <t>イ 児童発達支援センターの場合／定員30人以下</t>
        </is>
      </c>
      <c r="D25" s="13" t="n">
        <v>4</v>
      </c>
      <c r="E25" s="10" t="inlineStr">
        <is>
          <t>（4）常勤換算・経験5年未満</t>
        </is>
      </c>
      <c r="F25" s="13" t="n">
        <v>0</v>
      </c>
      <c r="G25" s="13" t="n">
        <v>30</v>
      </c>
      <c r="H25" s="13" t="n">
        <v>36</v>
      </c>
      <c r="I25" s="10" t="inlineStr">
        <is>
          <t>61-4310</t>
        </is>
      </c>
      <c r="J25" s="10" t="inlineStr">
        <is>
          <t>告示122号 別表 第1の1の注8 イ</t>
        </is>
      </c>
      <c r="K25" s="6" t="inlineStr">
        <is>
          <t>令和8年6月版 障害児通所支援サービスコード表（25児童発達支援(基本２)）と突合し一致を確認した個別コード。</t>
        </is>
      </c>
    </row>
    <row r="26">
      <c r="A26" s="10" t="inlineStr">
        <is>
          <t>児発イ</t>
        </is>
      </c>
      <c r="B26" s="10" t="inlineStr">
        <is>
          <t>児童発達支援</t>
        </is>
      </c>
      <c r="C26" s="10" t="inlineStr">
        <is>
          <t>イ 児童発達支援センターの場合／定員31〜40人</t>
        </is>
      </c>
      <c r="D26" s="13" t="n">
        <v>4</v>
      </c>
      <c r="E26" s="10" t="inlineStr">
        <is>
          <t>（4）常勤換算・経験5年未満</t>
        </is>
      </c>
      <c r="F26" s="13" t="n">
        <v>31</v>
      </c>
      <c r="G26" s="13" t="n">
        <v>40</v>
      </c>
      <c r="H26" s="13" t="n">
        <v>31</v>
      </c>
      <c r="I26" s="10" t="inlineStr">
        <is>
          <t>61-4311</t>
        </is>
      </c>
      <c r="J26" s="10" t="inlineStr">
        <is>
          <t>告示122号 別表 第1の1の注8 イ</t>
        </is>
      </c>
      <c r="K26" s="6" t="inlineStr">
        <is>
          <t>令和8年6月版 障害児通所支援サービスコード表（25児童発達支援(基本２)）と突合し一致を確認した個別コード。</t>
        </is>
      </c>
    </row>
    <row r="27">
      <c r="A27" s="10" t="inlineStr">
        <is>
          <t>児発イ</t>
        </is>
      </c>
      <c r="B27" s="10" t="inlineStr">
        <is>
          <t>児童発達支援</t>
        </is>
      </c>
      <c r="C27" s="10" t="inlineStr">
        <is>
          <t>イ 児童発達支援センターの場合／定員41〜50人</t>
        </is>
      </c>
      <c r="D27" s="13" t="n">
        <v>4</v>
      </c>
      <c r="E27" s="10" t="inlineStr">
        <is>
          <t>（4）常勤換算・経験5年未満</t>
        </is>
      </c>
      <c r="F27" s="13" t="n">
        <v>41</v>
      </c>
      <c r="G27" s="13" t="n">
        <v>50</v>
      </c>
      <c r="H27" s="13" t="n">
        <v>24</v>
      </c>
      <c r="I27" s="10" t="inlineStr">
        <is>
          <t>61-4312</t>
        </is>
      </c>
      <c r="J27" s="10" t="inlineStr">
        <is>
          <t>告示122号 別表 第1の1の注8 イ</t>
        </is>
      </c>
      <c r="K27" s="6" t="inlineStr">
        <is>
          <t>令和8年6月版 障害児通所支援サービスコード表（25児童発達支援(基本２)）と突合し一致を確認した個別コード。</t>
        </is>
      </c>
    </row>
    <row r="28">
      <c r="A28" s="10" t="inlineStr">
        <is>
          <t>児発イ</t>
        </is>
      </c>
      <c r="B28" s="10" t="inlineStr">
        <is>
          <t>児童発達支援</t>
        </is>
      </c>
      <c r="C28" s="10" t="inlineStr">
        <is>
          <t>イ 児童発達支援センターの場合／定員51〜60人</t>
        </is>
      </c>
      <c r="D28" s="13" t="n">
        <v>4</v>
      </c>
      <c r="E28" s="10" t="inlineStr">
        <is>
          <t>（4）常勤換算・経験5年未満</t>
        </is>
      </c>
      <c r="F28" s="13" t="n">
        <v>51</v>
      </c>
      <c r="G28" s="13" t="n">
        <v>60</v>
      </c>
      <c r="H28" s="13" t="n">
        <v>19</v>
      </c>
      <c r="I28" s="10" t="inlineStr">
        <is>
          <t>61-4313</t>
        </is>
      </c>
      <c r="J28" s="10" t="inlineStr">
        <is>
          <t>告示122号 別表 第1の1の注8 イ</t>
        </is>
      </c>
      <c r="K28" s="6" t="inlineStr">
        <is>
          <t>令和8年6月版 障害児通所支援サービスコード表（25児童発達支援(基本２)）と突合し一致を確認した個別コード。</t>
        </is>
      </c>
    </row>
    <row r="29">
      <c r="A29" s="10" t="inlineStr">
        <is>
          <t>児発イ</t>
        </is>
      </c>
      <c r="B29" s="10" t="inlineStr">
        <is>
          <t>児童発達支援</t>
        </is>
      </c>
      <c r="C29" s="10" t="inlineStr">
        <is>
          <t>イ 児童発達支援センターの場合／定員61〜70人</t>
        </is>
      </c>
      <c r="D29" s="13" t="n">
        <v>4</v>
      </c>
      <c r="E29" s="10" t="inlineStr">
        <is>
          <t>（4）常勤換算・経験5年未満</t>
        </is>
      </c>
      <c r="F29" s="13" t="n">
        <v>61</v>
      </c>
      <c r="G29" s="13" t="n">
        <v>70</v>
      </c>
      <c r="H29" s="13" t="n">
        <v>17</v>
      </c>
      <c r="I29" s="10" t="inlineStr">
        <is>
          <t>61-4314</t>
        </is>
      </c>
      <c r="J29" s="10" t="inlineStr">
        <is>
          <t>告示122号 別表 第1の1の注8 イ</t>
        </is>
      </c>
      <c r="K29" s="6" t="inlineStr">
        <is>
          <t>令和8年6月版 障害児通所支援サービスコード表（25児童発達支援(基本２)）と突合し一致を確認した個別コード。</t>
        </is>
      </c>
    </row>
    <row r="30">
      <c r="A30" s="10" t="inlineStr">
        <is>
          <t>児発イ</t>
        </is>
      </c>
      <c r="B30" s="10" t="inlineStr">
        <is>
          <t>児童発達支援</t>
        </is>
      </c>
      <c r="C30" s="10" t="inlineStr">
        <is>
          <t>イ 児童発達支援センターの場合／定員71〜80人</t>
        </is>
      </c>
      <c r="D30" s="13" t="n">
        <v>4</v>
      </c>
      <c r="E30" s="10" t="inlineStr">
        <is>
          <t>（4）常勤換算・経験5年未満</t>
        </is>
      </c>
      <c r="F30" s="13" t="n">
        <v>71</v>
      </c>
      <c r="G30" s="13" t="n">
        <v>80</v>
      </c>
      <c r="H30" s="13" t="n">
        <v>14</v>
      </c>
      <c r="I30" s="10" t="inlineStr">
        <is>
          <t>61-4315</t>
        </is>
      </c>
      <c r="J30" s="10" t="inlineStr">
        <is>
          <t>告示122号 別表 第1の1の注8 イ</t>
        </is>
      </c>
      <c r="K30" s="6" t="inlineStr">
        <is>
          <t>令和8年6月版 障害児通所支援サービスコード表（25児童発達支援(基本２)）と突合し一致を確認した個別コード。</t>
        </is>
      </c>
    </row>
    <row r="31">
      <c r="A31" s="10" t="inlineStr">
        <is>
          <t>児発イ</t>
        </is>
      </c>
      <c r="B31" s="10" t="inlineStr">
        <is>
          <t>児童発達支援</t>
        </is>
      </c>
      <c r="C31" s="10" t="inlineStr">
        <is>
          <t>イ 児童発達支援センターの場合／定員81人以上</t>
        </is>
      </c>
      <c r="D31" s="13" t="n">
        <v>4</v>
      </c>
      <c r="E31" s="10" t="inlineStr">
        <is>
          <t>（4）常勤換算・経験5年未満</t>
        </is>
      </c>
      <c r="F31" s="13" t="n">
        <v>81</v>
      </c>
      <c r="G31" s="13" t="n">
        <v>9999</v>
      </c>
      <c r="H31" s="13" t="n">
        <v>13</v>
      </c>
      <c r="I31" s="10" t="inlineStr">
        <is>
          <t>61-4316</t>
        </is>
      </c>
      <c r="J31" s="10" t="inlineStr">
        <is>
          <t>告示122号 別表 第1の1の注8 イ</t>
        </is>
      </c>
      <c r="K31" s="6" t="inlineStr">
        <is>
          <t>令和8年6月版 障害児通所支援サービスコード表（25児童発達支援(基本２)）と突合し一致を確認した個別コード。</t>
        </is>
      </c>
    </row>
    <row r="32">
      <c r="A32" s="10" t="inlineStr">
        <is>
          <t>児発イ</t>
        </is>
      </c>
      <c r="B32" s="10" t="inlineStr">
        <is>
          <t>児童発達支援</t>
        </is>
      </c>
      <c r="C32" s="10" t="inlineStr">
        <is>
          <t>イ 児童発達支援センターの場合／定員30人以下</t>
        </is>
      </c>
      <c r="D32" s="13" t="n">
        <v>5</v>
      </c>
      <c r="E32" s="10" t="inlineStr">
        <is>
          <t>（5）その他の従業者を配置</t>
        </is>
      </c>
      <c r="F32" s="13" t="n">
        <v>0</v>
      </c>
      <c r="G32" s="13" t="n">
        <v>30</v>
      </c>
      <c r="H32" s="13" t="n">
        <v>30</v>
      </c>
      <c r="I32" s="10" t="inlineStr">
        <is>
          <t>61-4330</t>
        </is>
      </c>
      <c r="J32" s="10" t="inlineStr">
        <is>
          <t>告示122号 別表 第1の1の注8 イ</t>
        </is>
      </c>
      <c r="K32" s="6" t="inlineStr">
        <is>
          <t>令和8年6月版 障害児通所支援サービスコード表（25児童発達支援(基本２)）と突合し一致を確認した個別コード。</t>
        </is>
      </c>
    </row>
    <row r="33">
      <c r="A33" s="10" t="inlineStr">
        <is>
          <t>児発イ</t>
        </is>
      </c>
      <c r="B33" s="10" t="inlineStr">
        <is>
          <t>児童発達支援</t>
        </is>
      </c>
      <c r="C33" s="10" t="inlineStr">
        <is>
          <t>イ 児童発達支援センターの場合／定員31〜40人</t>
        </is>
      </c>
      <c r="D33" s="13" t="n">
        <v>5</v>
      </c>
      <c r="E33" s="10" t="inlineStr">
        <is>
          <t>（5）その他の従業者を配置</t>
        </is>
      </c>
      <c r="F33" s="13" t="n">
        <v>31</v>
      </c>
      <c r="G33" s="13" t="n">
        <v>40</v>
      </c>
      <c r="H33" s="13" t="n">
        <v>26</v>
      </c>
      <c r="I33" s="10" t="inlineStr">
        <is>
          <t>61-4331</t>
        </is>
      </c>
      <c r="J33" s="10" t="inlineStr">
        <is>
          <t>告示122号 別表 第1の1の注8 イ</t>
        </is>
      </c>
      <c r="K33" s="6" t="inlineStr">
        <is>
          <t>令和8年6月版 障害児通所支援サービスコード表（25児童発達支援(基本２)）と突合し一致を確認した個別コード。</t>
        </is>
      </c>
    </row>
    <row r="34">
      <c r="A34" s="10" t="inlineStr">
        <is>
          <t>児発イ</t>
        </is>
      </c>
      <c r="B34" s="10" t="inlineStr">
        <is>
          <t>児童発達支援</t>
        </is>
      </c>
      <c r="C34" s="10" t="inlineStr">
        <is>
          <t>イ 児童発達支援センターの場合／定員41〜50人</t>
        </is>
      </c>
      <c r="D34" s="13" t="n">
        <v>5</v>
      </c>
      <c r="E34" s="10" t="inlineStr">
        <is>
          <t>（5）その他の従業者を配置</t>
        </is>
      </c>
      <c r="F34" s="13" t="n">
        <v>41</v>
      </c>
      <c r="G34" s="13" t="n">
        <v>50</v>
      </c>
      <c r="H34" s="13" t="n">
        <v>20</v>
      </c>
      <c r="I34" s="10" t="inlineStr">
        <is>
          <t>61-4332</t>
        </is>
      </c>
      <c r="J34" s="10" t="inlineStr">
        <is>
          <t>告示122号 別表 第1の1の注8 イ</t>
        </is>
      </c>
      <c r="K34" s="6" t="inlineStr">
        <is>
          <t>令和8年6月版 障害児通所支援サービスコード表（25児童発達支援(基本２)）と突合し一致を確認した個別コード。</t>
        </is>
      </c>
    </row>
    <row r="35">
      <c r="A35" s="10" t="inlineStr">
        <is>
          <t>児発イ</t>
        </is>
      </c>
      <c r="B35" s="10" t="inlineStr">
        <is>
          <t>児童発達支援</t>
        </is>
      </c>
      <c r="C35" s="10" t="inlineStr">
        <is>
          <t>イ 児童発達支援センターの場合／定員51〜60人</t>
        </is>
      </c>
      <c r="D35" s="13" t="n">
        <v>5</v>
      </c>
      <c r="E35" s="10" t="inlineStr">
        <is>
          <t>（5）その他の従業者を配置</t>
        </is>
      </c>
      <c r="F35" s="13" t="n">
        <v>51</v>
      </c>
      <c r="G35" s="13" t="n">
        <v>60</v>
      </c>
      <c r="H35" s="13" t="n">
        <v>16</v>
      </c>
      <c r="I35" s="10" t="inlineStr">
        <is>
          <t>61-4333</t>
        </is>
      </c>
      <c r="J35" s="10" t="inlineStr">
        <is>
          <t>告示122号 別表 第1の1の注8 イ</t>
        </is>
      </c>
      <c r="K35" s="6" t="inlineStr">
        <is>
          <t>令和8年6月版 障害児通所支援サービスコード表（25児童発達支援(基本２)）と突合し一致を確認した個別コード。</t>
        </is>
      </c>
    </row>
    <row r="36">
      <c r="A36" s="10" t="inlineStr">
        <is>
          <t>児発イ</t>
        </is>
      </c>
      <c r="B36" s="10" t="inlineStr">
        <is>
          <t>児童発達支援</t>
        </is>
      </c>
      <c r="C36" s="10" t="inlineStr">
        <is>
          <t>イ 児童発達支援センターの場合／定員61〜70人</t>
        </is>
      </c>
      <c r="D36" s="13" t="n">
        <v>5</v>
      </c>
      <c r="E36" s="10" t="inlineStr">
        <is>
          <t>（5）その他の従業者を配置</t>
        </is>
      </c>
      <c r="F36" s="13" t="n">
        <v>61</v>
      </c>
      <c r="G36" s="13" t="n">
        <v>70</v>
      </c>
      <c r="H36" s="13" t="n">
        <v>14</v>
      </c>
      <c r="I36" s="10" t="inlineStr">
        <is>
          <t>61-4334</t>
        </is>
      </c>
      <c r="J36" s="10" t="inlineStr">
        <is>
          <t>告示122号 別表 第1の1の注8 イ</t>
        </is>
      </c>
      <c r="K36" s="6" t="inlineStr">
        <is>
          <t>令和8年6月版 障害児通所支援サービスコード表（25児童発達支援(基本２)）と突合し一致を確認した個別コード。</t>
        </is>
      </c>
    </row>
    <row r="37">
      <c r="A37" s="10" t="inlineStr">
        <is>
          <t>児発イ</t>
        </is>
      </c>
      <c r="B37" s="10" t="inlineStr">
        <is>
          <t>児童発達支援</t>
        </is>
      </c>
      <c r="C37" s="10" t="inlineStr">
        <is>
          <t>イ 児童発達支援センターの場合／定員71〜80人</t>
        </is>
      </c>
      <c r="D37" s="13" t="n">
        <v>5</v>
      </c>
      <c r="E37" s="10" t="inlineStr">
        <is>
          <t>（5）その他の従業者を配置</t>
        </is>
      </c>
      <c r="F37" s="13" t="n">
        <v>71</v>
      </c>
      <c r="G37" s="13" t="n">
        <v>80</v>
      </c>
      <c r="H37" s="13" t="n">
        <v>12</v>
      </c>
      <c r="I37" s="10" t="inlineStr">
        <is>
          <t>61-4335</t>
        </is>
      </c>
      <c r="J37" s="10" t="inlineStr">
        <is>
          <t>告示122号 別表 第1の1の注8 イ</t>
        </is>
      </c>
      <c r="K37" s="6" t="inlineStr">
        <is>
          <t>令和8年6月版 障害児通所支援サービスコード表（25児童発達支援(基本２)）と突合し一致を確認した個別コード。</t>
        </is>
      </c>
    </row>
    <row r="38">
      <c r="A38" s="10" t="inlineStr">
        <is>
          <t>児発イ</t>
        </is>
      </c>
      <c r="B38" s="10" t="inlineStr">
        <is>
          <t>児童発達支援</t>
        </is>
      </c>
      <c r="C38" s="10" t="inlineStr">
        <is>
          <t>イ 児童発達支援センターの場合／定員81人以上</t>
        </is>
      </c>
      <c r="D38" s="13" t="n">
        <v>5</v>
      </c>
      <c r="E38" s="10" t="inlineStr">
        <is>
          <t>（5）その他の従業者を配置</t>
        </is>
      </c>
      <c r="F38" s="13" t="n">
        <v>81</v>
      </c>
      <c r="G38" s="13" t="n">
        <v>9999</v>
      </c>
      <c r="H38" s="13" t="n">
        <v>11</v>
      </c>
      <c r="I38" s="10" t="inlineStr">
        <is>
          <t>61-4336</t>
        </is>
      </c>
      <c r="J38" s="10" t="inlineStr">
        <is>
          <t>告示122号 別表 第1の1の注8 イ</t>
        </is>
      </c>
      <c r="K38" s="6" t="inlineStr">
        <is>
          <t>令和8年6月版 障害児通所支援サービスコード表（25児童発達支援(基本２)）と突合し一致を確認した個別コード。</t>
        </is>
      </c>
    </row>
    <row r="39">
      <c r="A39" s="10" t="inlineStr">
        <is>
          <t>児発ロ</t>
        </is>
      </c>
      <c r="B39" s="10" t="inlineStr">
        <is>
          <t>児童発達支援</t>
        </is>
      </c>
      <c r="C39" s="10" t="inlineStr">
        <is>
          <t>ロ 児童発達支援センター以外（重症心身障害児以外）／定員10人以下</t>
        </is>
      </c>
      <c r="D39" s="13" t="n">
        <v>1</v>
      </c>
      <c r="E39" s="10" t="inlineStr">
        <is>
          <t>（1）常勤専従・経験5年以上</t>
        </is>
      </c>
      <c r="F39" s="13" t="n">
        <v>0</v>
      </c>
      <c r="G39" s="13" t="n">
        <v>10</v>
      </c>
      <c r="H39" s="13" t="n">
        <v>187</v>
      </c>
      <c r="I39" s="10" t="inlineStr">
        <is>
          <t>61-4014（主に未就学児）／61-4017（上記以外）</t>
        </is>
      </c>
      <c r="J39" s="10" t="inlineStr">
        <is>
          <t>告示122号 別表 第1の1の注8 ロ</t>
        </is>
      </c>
      <c r="K39" s="6" t="inlineStr">
        <is>
          <t>令和8年6月版サービスコード表と突合済。単位数は同額だが「主に未就学児」と「上記以外」でコードが分かれる。受給者証の区分に合わせて選ぶこと。</t>
        </is>
      </c>
    </row>
    <row r="40">
      <c r="A40" s="10" t="inlineStr">
        <is>
          <t>児発ロ</t>
        </is>
      </c>
      <c r="B40" s="10" t="inlineStr">
        <is>
          <t>児童発達支援</t>
        </is>
      </c>
      <c r="C40" s="10" t="inlineStr">
        <is>
          <t>ロ 児童発達支援センター以外（重症心身障害児以外）／定員11〜20人</t>
        </is>
      </c>
      <c r="D40" s="13" t="n">
        <v>1</v>
      </c>
      <c r="E40" s="10" t="inlineStr">
        <is>
          <t>（1）常勤専従・経験5年以上</t>
        </is>
      </c>
      <c r="F40" s="13" t="n">
        <v>11</v>
      </c>
      <c r="G40" s="13" t="n">
        <v>20</v>
      </c>
      <c r="H40" s="13" t="n">
        <v>125</v>
      </c>
      <c r="I40" s="10" t="inlineStr">
        <is>
          <t>61-4015（主に未就学児）／61-4018（上記以外）</t>
        </is>
      </c>
      <c r="J40" s="10" t="inlineStr">
        <is>
          <t>告示122号 別表 第1の1の注8 ロ</t>
        </is>
      </c>
      <c r="K40" s="6" t="inlineStr">
        <is>
          <t>令和8年6月版サービスコード表と突合済。単位数は同額だが「主に未就学児」と「上記以外」でコードが分かれる。受給者証の区分に合わせて選ぶこと。</t>
        </is>
      </c>
    </row>
    <row r="41">
      <c r="A41" s="10" t="inlineStr">
        <is>
          <t>児発ロ</t>
        </is>
      </c>
      <c r="B41" s="10" t="inlineStr">
        <is>
          <t>児童発達支援</t>
        </is>
      </c>
      <c r="C41" s="10" t="inlineStr">
        <is>
          <t>ロ 児童発達支援センター以外（重症心身障害児以外）／定員21人以上</t>
        </is>
      </c>
      <c r="D41" s="13" t="n">
        <v>1</v>
      </c>
      <c r="E41" s="10" t="inlineStr">
        <is>
          <t>（1）常勤専従・経験5年以上</t>
        </is>
      </c>
      <c r="F41" s="13" t="n">
        <v>21</v>
      </c>
      <c r="G41" s="13" t="n">
        <v>9999</v>
      </c>
      <c r="H41" s="13" t="n">
        <v>75</v>
      </c>
      <c r="I41" s="10" t="inlineStr">
        <is>
          <t>61-4016（主に未就学児）／61-4019（上記以外）</t>
        </is>
      </c>
      <c r="J41" s="10" t="inlineStr">
        <is>
          <t>告示122号 別表 第1の1の注8 ロ</t>
        </is>
      </c>
      <c r="K41" s="6" t="inlineStr">
        <is>
          <t>令和8年6月版サービスコード表と突合済。単位数は同額だが「主に未就学児」と「上記以外」でコードが分かれる。受給者証の区分に合わせて選ぶこと。</t>
        </is>
      </c>
    </row>
    <row r="42">
      <c r="A42" s="10" t="inlineStr">
        <is>
          <t>児発ロ</t>
        </is>
      </c>
      <c r="B42" s="10" t="inlineStr">
        <is>
          <t>児童発達支援</t>
        </is>
      </c>
      <c r="C42" s="10" t="inlineStr">
        <is>
          <t>ロ 児童発達支援センター以外（重症心身障害児以外）／定員10人以下</t>
        </is>
      </c>
      <c r="D42" s="13" t="n">
        <v>2</v>
      </c>
      <c r="E42" s="10" t="inlineStr">
        <is>
          <t>（2）常勤専従・経験5年未満</t>
        </is>
      </c>
      <c r="F42" s="13" t="n">
        <v>0</v>
      </c>
      <c r="G42" s="13" t="n">
        <v>10</v>
      </c>
      <c r="H42" s="13" t="n">
        <v>152</v>
      </c>
      <c r="I42" s="10" t="inlineStr">
        <is>
          <t>61-4044（主に未就学児）／61-4047（上記以外）</t>
        </is>
      </c>
      <c r="J42" s="10" t="inlineStr">
        <is>
          <t>告示122号 別表 第1の1の注8 ロ</t>
        </is>
      </c>
      <c r="K42" s="6" t="inlineStr">
        <is>
          <t>令和8年6月版サービスコード表と突合済。単位数は同額だが「主に未就学児」と「上記以外」でコードが分かれる。受給者証の区分に合わせて選ぶこと。</t>
        </is>
      </c>
    </row>
    <row r="43">
      <c r="A43" s="10" t="inlineStr">
        <is>
          <t>児発ロ</t>
        </is>
      </c>
      <c r="B43" s="10" t="inlineStr">
        <is>
          <t>児童発達支援</t>
        </is>
      </c>
      <c r="C43" s="10" t="inlineStr">
        <is>
          <t>ロ 児童発達支援センター以外（重症心身障害児以外）／定員11〜20人</t>
        </is>
      </c>
      <c r="D43" s="13" t="n">
        <v>2</v>
      </c>
      <c r="E43" s="10" t="inlineStr">
        <is>
          <t>（2）常勤専従・経験5年未満</t>
        </is>
      </c>
      <c r="F43" s="13" t="n">
        <v>11</v>
      </c>
      <c r="G43" s="13" t="n">
        <v>20</v>
      </c>
      <c r="H43" s="13" t="n">
        <v>101</v>
      </c>
      <c r="I43" s="10" t="inlineStr">
        <is>
          <t>61-4045（主に未就学児）／61-4048（上記以外）</t>
        </is>
      </c>
      <c r="J43" s="10" t="inlineStr">
        <is>
          <t>告示122号 別表 第1の1の注8 ロ</t>
        </is>
      </c>
      <c r="K43" s="6" t="inlineStr">
        <is>
          <t>令和8年6月版サービスコード表と突合済。単位数は同額だが「主に未就学児」と「上記以外」でコードが分かれる。受給者証の区分に合わせて選ぶこと。</t>
        </is>
      </c>
    </row>
    <row r="44">
      <c r="A44" s="10" t="inlineStr">
        <is>
          <t>児発ロ</t>
        </is>
      </c>
      <c r="B44" s="10" t="inlineStr">
        <is>
          <t>児童発達支援</t>
        </is>
      </c>
      <c r="C44" s="10" t="inlineStr">
        <is>
          <t>ロ 児童発達支援センター以外（重症心身障害児以外）／定員21人以上</t>
        </is>
      </c>
      <c r="D44" s="13" t="n">
        <v>2</v>
      </c>
      <c r="E44" s="10" t="inlineStr">
        <is>
          <t>（2）常勤専従・経験5年未満</t>
        </is>
      </c>
      <c r="F44" s="13" t="n">
        <v>21</v>
      </c>
      <c r="G44" s="13" t="n">
        <v>9999</v>
      </c>
      <c r="H44" s="13" t="n">
        <v>59</v>
      </c>
      <c r="I44" s="10" t="inlineStr">
        <is>
          <t>61-4046（主に未就学児）／61-4049（上記以外）</t>
        </is>
      </c>
      <c r="J44" s="10" t="inlineStr">
        <is>
          <t>告示122号 別表 第1の1の注8 ロ</t>
        </is>
      </c>
      <c r="K44" s="6" t="inlineStr">
        <is>
          <t>令和8年6月版サービスコード表と突合済。単位数は同額だが「主に未就学児」と「上記以外」でコードが分かれる。受給者証の区分に合わせて選ぶこと。</t>
        </is>
      </c>
    </row>
    <row r="45">
      <c r="A45" s="10" t="inlineStr">
        <is>
          <t>児発ロ</t>
        </is>
      </c>
      <c r="B45" s="10" t="inlineStr">
        <is>
          <t>児童発達支援</t>
        </is>
      </c>
      <c r="C45" s="10" t="inlineStr">
        <is>
          <t>ロ 児童発達支援センター以外（重症心身障害児以外）／定員10人以下</t>
        </is>
      </c>
      <c r="D45" s="13" t="n">
        <v>3</v>
      </c>
      <c r="E45" s="10" t="inlineStr">
        <is>
          <t>（3）常勤換算・経験5年以上</t>
        </is>
      </c>
      <c r="F45" s="13" t="n">
        <v>0</v>
      </c>
      <c r="G45" s="13" t="n">
        <v>10</v>
      </c>
      <c r="H45" s="13" t="n">
        <v>123</v>
      </c>
      <c r="I45" s="10" t="inlineStr">
        <is>
          <t>61-4074（主に未就学児）／61-4077（上記以外）</t>
        </is>
      </c>
      <c r="J45" s="10" t="inlineStr">
        <is>
          <t>告示122号 別表 第1の1の注8 ロ</t>
        </is>
      </c>
      <c r="K45" s="6" t="inlineStr">
        <is>
          <t>令和8年6月版サービスコード表と突合済。単位数は同額だが「主に未就学児」と「上記以外」でコードが分かれる。受給者証の区分に合わせて選ぶこと。</t>
        </is>
      </c>
    </row>
    <row r="46">
      <c r="A46" s="10" t="inlineStr">
        <is>
          <t>児発ロ</t>
        </is>
      </c>
      <c r="B46" s="10" t="inlineStr">
        <is>
          <t>児童発達支援</t>
        </is>
      </c>
      <c r="C46" s="10" t="inlineStr">
        <is>
          <t>ロ 児童発達支援センター以外（重症心身障害児以外）／定員11〜20人</t>
        </is>
      </c>
      <c r="D46" s="13" t="n">
        <v>3</v>
      </c>
      <c r="E46" s="10" t="inlineStr">
        <is>
          <t>（3）常勤換算・経験5年以上</t>
        </is>
      </c>
      <c r="F46" s="13" t="n">
        <v>11</v>
      </c>
      <c r="G46" s="13" t="n">
        <v>20</v>
      </c>
      <c r="H46" s="13" t="n">
        <v>82</v>
      </c>
      <c r="I46" s="10" t="inlineStr">
        <is>
          <t>61-4075（主に未就学児）／61-4078（上記以外）</t>
        </is>
      </c>
      <c r="J46" s="10" t="inlineStr">
        <is>
          <t>告示122号 別表 第1の1の注8 ロ</t>
        </is>
      </c>
      <c r="K46" s="6" t="inlineStr">
        <is>
          <t>令和8年6月版サービスコード表と突合済。単位数は同額だが「主に未就学児」と「上記以外」でコードが分かれる。受給者証の区分に合わせて選ぶこと。</t>
        </is>
      </c>
    </row>
    <row r="47">
      <c r="A47" s="10" t="inlineStr">
        <is>
          <t>児発ロ</t>
        </is>
      </c>
      <c r="B47" s="10" t="inlineStr">
        <is>
          <t>児童発達支援</t>
        </is>
      </c>
      <c r="C47" s="10" t="inlineStr">
        <is>
          <t>ロ 児童発達支援センター以外（重症心身障害児以外）／定員21人以上</t>
        </is>
      </c>
      <c r="D47" s="13" t="n">
        <v>3</v>
      </c>
      <c r="E47" s="10" t="inlineStr">
        <is>
          <t>（3）常勤換算・経験5年以上</t>
        </is>
      </c>
      <c r="F47" s="13" t="n">
        <v>21</v>
      </c>
      <c r="G47" s="13" t="n">
        <v>9999</v>
      </c>
      <c r="H47" s="13" t="n">
        <v>49</v>
      </c>
      <c r="I47" s="10" t="inlineStr">
        <is>
          <t>61-4076（主に未就学児）／61-4079（上記以外）</t>
        </is>
      </c>
      <c r="J47" s="10" t="inlineStr">
        <is>
          <t>告示122号 別表 第1の1の注8 ロ</t>
        </is>
      </c>
      <c r="K47" s="6" t="inlineStr">
        <is>
          <t>令和8年6月版サービスコード表と突合済。単位数は同額だが「主に未就学児」と「上記以外」でコードが分かれる。受給者証の区分に合わせて選ぶこと。</t>
        </is>
      </c>
    </row>
    <row r="48">
      <c r="A48" s="10" t="inlineStr">
        <is>
          <t>児発ロ</t>
        </is>
      </c>
      <c r="B48" s="10" t="inlineStr">
        <is>
          <t>児童発達支援</t>
        </is>
      </c>
      <c r="C48" s="10" t="inlineStr">
        <is>
          <t>ロ 児童発達支援センター以外（重症心身障害児以外）／定員10人以下</t>
        </is>
      </c>
      <c r="D48" s="13" t="n">
        <v>4</v>
      </c>
      <c r="E48" s="10" t="inlineStr">
        <is>
          <t>（4）常勤換算・経験5年未満</t>
        </is>
      </c>
      <c r="F48" s="13" t="n">
        <v>0</v>
      </c>
      <c r="G48" s="13" t="n">
        <v>10</v>
      </c>
      <c r="H48" s="13" t="n">
        <v>107</v>
      </c>
      <c r="I48" s="10" t="inlineStr">
        <is>
          <t>61-4317（主に未就学児）／61-4320（上記以外）</t>
        </is>
      </c>
      <c r="J48" s="10" t="inlineStr">
        <is>
          <t>告示122号 別表 第1の1の注8 ロ</t>
        </is>
      </c>
      <c r="K48" s="6" t="inlineStr">
        <is>
          <t>令和8年6月版サービスコード表と突合済。単位数は同額だが「主に未就学児」と「上記以外」でコードが分かれる。受給者証の区分に合わせて選ぶこと。</t>
        </is>
      </c>
    </row>
    <row r="49">
      <c r="A49" s="10" t="inlineStr">
        <is>
          <t>児発ロ</t>
        </is>
      </c>
      <c r="B49" s="10" t="inlineStr">
        <is>
          <t>児童発達支援</t>
        </is>
      </c>
      <c r="C49" s="10" t="inlineStr">
        <is>
          <t>ロ 児童発達支援センター以外（重症心身障害児以外）／定員11〜20人</t>
        </is>
      </c>
      <c r="D49" s="13" t="n">
        <v>4</v>
      </c>
      <c r="E49" s="10" t="inlineStr">
        <is>
          <t>（4）常勤換算・経験5年未満</t>
        </is>
      </c>
      <c r="F49" s="13" t="n">
        <v>11</v>
      </c>
      <c r="G49" s="13" t="n">
        <v>20</v>
      </c>
      <c r="H49" s="13" t="n">
        <v>71</v>
      </c>
      <c r="I49" s="10" t="inlineStr">
        <is>
          <t>61-4318（主に未就学児）／61-4321（上記以外）</t>
        </is>
      </c>
      <c r="J49" s="10" t="inlineStr">
        <is>
          <t>告示122号 別表 第1の1の注8 ロ</t>
        </is>
      </c>
      <c r="K49" s="6" t="inlineStr">
        <is>
          <t>令和8年6月版サービスコード表と突合済。単位数は同額だが「主に未就学児」と「上記以外」でコードが分かれる。受給者証の区分に合わせて選ぶこと。</t>
        </is>
      </c>
    </row>
    <row r="50">
      <c r="A50" s="10" t="inlineStr">
        <is>
          <t>児発ロ</t>
        </is>
      </c>
      <c r="B50" s="10" t="inlineStr">
        <is>
          <t>児童発達支援</t>
        </is>
      </c>
      <c r="C50" s="10" t="inlineStr">
        <is>
          <t>ロ 児童発達支援センター以外（重症心身障害児以外）／定員21人以上</t>
        </is>
      </c>
      <c r="D50" s="13" t="n">
        <v>4</v>
      </c>
      <c r="E50" s="10" t="inlineStr">
        <is>
          <t>（4）常勤換算・経験5年未満</t>
        </is>
      </c>
      <c r="F50" s="13" t="n">
        <v>21</v>
      </c>
      <c r="G50" s="13" t="n">
        <v>9999</v>
      </c>
      <c r="H50" s="13" t="n">
        <v>43</v>
      </c>
      <c r="I50" s="10" t="inlineStr">
        <is>
          <t>61-4319（主に未就学児）／61-4322（上記以外）</t>
        </is>
      </c>
      <c r="J50" s="10" t="inlineStr">
        <is>
          <t>告示122号 別表 第1の1の注8 ロ</t>
        </is>
      </c>
      <c r="K50" s="6" t="inlineStr">
        <is>
          <t>令和8年6月版サービスコード表と突合済。単位数は同額だが「主に未就学児」と「上記以外」でコードが分かれる。受給者証の区分に合わせて選ぶこと。</t>
        </is>
      </c>
    </row>
    <row r="51">
      <c r="A51" s="10" t="inlineStr">
        <is>
          <t>児発ロ</t>
        </is>
      </c>
      <c r="B51" s="10" t="inlineStr">
        <is>
          <t>児童発達支援</t>
        </is>
      </c>
      <c r="C51" s="10" t="inlineStr">
        <is>
          <t>ロ 児童発達支援センター以外（重症心身障害児以外）／定員10人以下</t>
        </is>
      </c>
      <c r="D51" s="13" t="n">
        <v>5</v>
      </c>
      <c r="E51" s="10" t="inlineStr">
        <is>
          <t>（5）その他の従業者を配置</t>
        </is>
      </c>
      <c r="F51" s="13" t="n">
        <v>0</v>
      </c>
      <c r="G51" s="13" t="n">
        <v>10</v>
      </c>
      <c r="H51" s="13" t="n">
        <v>90</v>
      </c>
      <c r="I51" s="10" t="inlineStr">
        <is>
          <t>61-4337（主に未就学児）／61-4340（上記以外）</t>
        </is>
      </c>
      <c r="J51" s="10" t="inlineStr">
        <is>
          <t>告示122号 別表 第1の1の注8 ロ</t>
        </is>
      </c>
      <c r="K51" s="6" t="inlineStr">
        <is>
          <t>令和8年6月版サービスコード表と突合済。単位数は同額だが「主に未就学児」と「上記以外」でコードが分かれる。受給者証の区分に合わせて選ぶこと。</t>
        </is>
      </c>
    </row>
    <row r="52">
      <c r="A52" s="10" t="inlineStr">
        <is>
          <t>児発ロ</t>
        </is>
      </c>
      <c r="B52" s="10" t="inlineStr">
        <is>
          <t>児童発達支援</t>
        </is>
      </c>
      <c r="C52" s="10" t="inlineStr">
        <is>
          <t>ロ 児童発達支援センター以外（重症心身障害児以外）／定員11〜20人</t>
        </is>
      </c>
      <c r="D52" s="13" t="n">
        <v>5</v>
      </c>
      <c r="E52" s="10" t="inlineStr">
        <is>
          <t>（5）その他の従業者を配置</t>
        </is>
      </c>
      <c r="F52" s="13" t="n">
        <v>11</v>
      </c>
      <c r="G52" s="13" t="n">
        <v>20</v>
      </c>
      <c r="H52" s="13" t="n">
        <v>60</v>
      </c>
      <c r="I52" s="10" t="inlineStr">
        <is>
          <t>61-4338（主に未就学児）／61-4341（上記以外）</t>
        </is>
      </c>
      <c r="J52" s="10" t="inlineStr">
        <is>
          <t>告示122号 別表 第1の1の注8 ロ</t>
        </is>
      </c>
      <c r="K52" s="6" t="inlineStr">
        <is>
          <t>令和8年6月版サービスコード表と突合済。単位数は同額だが「主に未就学児」と「上記以外」でコードが分かれる。受給者証の区分に合わせて選ぶこと。</t>
        </is>
      </c>
    </row>
    <row r="53">
      <c r="A53" s="10" t="inlineStr">
        <is>
          <t>児発ロ</t>
        </is>
      </c>
      <c r="B53" s="10" t="inlineStr">
        <is>
          <t>児童発達支援</t>
        </is>
      </c>
      <c r="C53" s="10" t="inlineStr">
        <is>
          <t>ロ 児童発達支援センター以外（重症心身障害児以外）／定員21人以上</t>
        </is>
      </c>
      <c r="D53" s="13" t="n">
        <v>5</v>
      </c>
      <c r="E53" s="10" t="inlineStr">
        <is>
          <t>（5）その他の従業者を配置</t>
        </is>
      </c>
      <c r="F53" s="13" t="n">
        <v>21</v>
      </c>
      <c r="G53" s="13" t="n">
        <v>9999</v>
      </c>
      <c r="H53" s="13" t="n">
        <v>36</v>
      </c>
      <c r="I53" s="10" t="inlineStr">
        <is>
          <t>61-4339（主に未就学児）／61-4342（上記以外）</t>
        </is>
      </c>
      <c r="J53" s="10" t="inlineStr">
        <is>
          <t>告示122号 別表 第1の1の注8 ロ</t>
        </is>
      </c>
      <c r="K53" s="6" t="inlineStr">
        <is>
          <t>令和8年6月版サービスコード表と突合済。単位数は同額だが「主に未就学児」と「上記以外」でコードが分かれる。受給者証の区分に合わせて選ぶこと。</t>
        </is>
      </c>
    </row>
    <row r="54">
      <c r="A54" s="10" t="inlineStr">
        <is>
          <t>児発ハ</t>
        </is>
      </c>
      <c r="B54" s="10" t="inlineStr">
        <is>
          <t>児童発達支援</t>
        </is>
      </c>
      <c r="C54" s="10" t="inlineStr">
        <is>
          <t>ハ 主として重症心身障害児を通わせる場合／定員5人</t>
        </is>
      </c>
      <c r="D54" s="13" t="n">
        <v>1</v>
      </c>
      <c r="E54" s="10" t="inlineStr">
        <is>
          <t>（1）常勤専従・経験5年以上</t>
        </is>
      </c>
      <c r="F54" s="13" t="n">
        <v>0</v>
      </c>
      <c r="G54" s="13" t="n">
        <v>5</v>
      </c>
      <c r="H54" s="13" t="n">
        <v>374</v>
      </c>
      <c r="I54" s="10" t="inlineStr">
        <is>
          <t>61-4020</t>
        </is>
      </c>
      <c r="J54" s="10" t="inlineStr">
        <is>
          <t>告示122号 別表 第1の1の注8 ハ</t>
        </is>
      </c>
      <c r="K54" s="6" t="inlineStr">
        <is>
          <t>令和8年6月版 障害児通所支援サービスコード表（25児童発達支援(基本２)）と突合し一致を確認した個別コード。</t>
        </is>
      </c>
    </row>
    <row r="55">
      <c r="A55" s="10" t="inlineStr">
        <is>
          <t>児発ハ</t>
        </is>
      </c>
      <c r="B55" s="10" t="inlineStr">
        <is>
          <t>児童発達支援</t>
        </is>
      </c>
      <c r="C55" s="10" t="inlineStr">
        <is>
          <t>ハ 主として重症心身障害児を通わせる場合／定員6人</t>
        </is>
      </c>
      <c r="D55" s="13" t="n">
        <v>1</v>
      </c>
      <c r="E55" s="10" t="inlineStr">
        <is>
          <t>（1）常勤専従・経験5年以上</t>
        </is>
      </c>
      <c r="F55" s="13" t="n">
        <v>6</v>
      </c>
      <c r="G55" s="13" t="n">
        <v>6</v>
      </c>
      <c r="H55" s="13" t="n">
        <v>312</v>
      </c>
      <c r="I55" s="10" t="inlineStr">
        <is>
          <t>61-4021</t>
        </is>
      </c>
      <c r="J55" s="10" t="inlineStr">
        <is>
          <t>告示122号 別表 第1の1の注8 ハ</t>
        </is>
      </c>
      <c r="K55" s="6" t="inlineStr">
        <is>
          <t>令和8年6月版 障害児通所支援サービスコード表（25児童発達支援(基本２)）と突合し一致を確認した個別コード。</t>
        </is>
      </c>
    </row>
    <row r="56">
      <c r="A56" s="10" t="inlineStr">
        <is>
          <t>児発ハ</t>
        </is>
      </c>
      <c r="B56" s="10" t="inlineStr">
        <is>
          <t>児童発達支援</t>
        </is>
      </c>
      <c r="C56" s="10" t="inlineStr">
        <is>
          <t>ハ 主として重症心身障害児を通わせる場合／定員7人</t>
        </is>
      </c>
      <c r="D56" s="13" t="n">
        <v>1</v>
      </c>
      <c r="E56" s="10" t="inlineStr">
        <is>
          <t>（1）常勤専従・経験5年以上</t>
        </is>
      </c>
      <c r="F56" s="13" t="n">
        <v>7</v>
      </c>
      <c r="G56" s="13" t="n">
        <v>7</v>
      </c>
      <c r="H56" s="13" t="n">
        <v>267</v>
      </c>
      <c r="I56" s="10" t="inlineStr">
        <is>
          <t>61-4022</t>
        </is>
      </c>
      <c r="J56" s="10" t="inlineStr">
        <is>
          <t>告示122号 別表 第1の1の注8 ハ</t>
        </is>
      </c>
      <c r="K56" s="6" t="inlineStr">
        <is>
          <t>令和8年6月版 障害児通所支援サービスコード表（25児童発達支援(基本２)）と突合し一致を確認した個別コード。</t>
        </is>
      </c>
    </row>
    <row r="57">
      <c r="A57" s="10" t="inlineStr">
        <is>
          <t>児発ハ</t>
        </is>
      </c>
      <c r="B57" s="10" t="inlineStr">
        <is>
          <t>児童発達支援</t>
        </is>
      </c>
      <c r="C57" s="10" t="inlineStr">
        <is>
          <t>ハ 主として重症心身障害児を通わせる場合／定員8人</t>
        </is>
      </c>
      <c r="D57" s="13" t="n">
        <v>1</v>
      </c>
      <c r="E57" s="10" t="inlineStr">
        <is>
          <t>（1）常勤専従・経験5年以上</t>
        </is>
      </c>
      <c r="F57" s="13" t="n">
        <v>8</v>
      </c>
      <c r="G57" s="13" t="n">
        <v>8</v>
      </c>
      <c r="H57" s="13" t="n">
        <v>234</v>
      </c>
      <c r="I57" s="10" t="inlineStr">
        <is>
          <t>61-4023</t>
        </is>
      </c>
      <c r="J57" s="10" t="inlineStr">
        <is>
          <t>告示122号 別表 第1の1の注8 ハ</t>
        </is>
      </c>
      <c r="K57" s="6" t="inlineStr">
        <is>
          <t>令和8年6月版 障害児通所支援サービスコード表（25児童発達支援(基本２)）と突合し一致を確認した個別コード。</t>
        </is>
      </c>
    </row>
    <row r="58">
      <c r="A58" s="10" t="inlineStr">
        <is>
          <t>児発ハ</t>
        </is>
      </c>
      <c r="B58" s="10" t="inlineStr">
        <is>
          <t>児童発達支援</t>
        </is>
      </c>
      <c r="C58" s="10" t="inlineStr">
        <is>
          <t>ハ 主として重症心身障害児を通わせる場合／定員9人</t>
        </is>
      </c>
      <c r="D58" s="13" t="n">
        <v>1</v>
      </c>
      <c r="E58" s="10" t="inlineStr">
        <is>
          <t>（1）常勤専従・経験5年以上</t>
        </is>
      </c>
      <c r="F58" s="13" t="n">
        <v>9</v>
      </c>
      <c r="G58" s="13" t="n">
        <v>9</v>
      </c>
      <c r="H58" s="13" t="n">
        <v>208</v>
      </c>
      <c r="I58" s="10" t="inlineStr">
        <is>
          <t>61-4024</t>
        </is>
      </c>
      <c r="J58" s="10" t="inlineStr">
        <is>
          <t>告示122号 別表 第1の1の注8 ハ</t>
        </is>
      </c>
      <c r="K58" s="6" t="inlineStr">
        <is>
          <t>令和8年6月版 障害児通所支援サービスコード表（25児童発達支援(基本２)）と突合し一致を確認した個別コード。</t>
        </is>
      </c>
    </row>
    <row r="59">
      <c r="A59" s="10" t="inlineStr">
        <is>
          <t>児発ハ</t>
        </is>
      </c>
      <c r="B59" s="10" t="inlineStr">
        <is>
          <t>児童発達支援</t>
        </is>
      </c>
      <c r="C59" s="10" t="inlineStr">
        <is>
          <t>ハ 主として重症心身障害児を通わせる場合／定員10人</t>
        </is>
      </c>
      <c r="D59" s="13" t="n">
        <v>1</v>
      </c>
      <c r="E59" s="10" t="inlineStr">
        <is>
          <t>（1）常勤専従・経験5年以上</t>
        </is>
      </c>
      <c r="F59" s="13" t="n">
        <v>10</v>
      </c>
      <c r="G59" s="13" t="n">
        <v>10</v>
      </c>
      <c r="H59" s="13" t="n">
        <v>187</v>
      </c>
      <c r="I59" s="10" t="inlineStr">
        <is>
          <t>61-4025</t>
        </is>
      </c>
      <c r="J59" s="10" t="inlineStr">
        <is>
          <t>告示122号 別表 第1の1の注8 ハ</t>
        </is>
      </c>
      <c r="K59" s="6" t="inlineStr">
        <is>
          <t>令和8年6月版 障害児通所支援サービスコード表（25児童発達支援(基本２)）と突合し一致を確認した個別コード。</t>
        </is>
      </c>
    </row>
    <row r="60">
      <c r="A60" s="10" t="inlineStr">
        <is>
          <t>児発ハ</t>
        </is>
      </c>
      <c r="B60" s="10" t="inlineStr">
        <is>
          <t>児童発達支援</t>
        </is>
      </c>
      <c r="C60" s="10" t="inlineStr">
        <is>
          <t>ハ 主として重症心身障害児を通わせる場合／定員11人以上</t>
        </is>
      </c>
      <c r="D60" s="13" t="n">
        <v>1</v>
      </c>
      <c r="E60" s="10" t="inlineStr">
        <is>
          <t>（1）常勤専従・経験5年以上</t>
        </is>
      </c>
      <c r="F60" s="13" t="n">
        <v>11</v>
      </c>
      <c r="G60" s="13" t="n">
        <v>9999</v>
      </c>
      <c r="H60" s="13" t="n">
        <v>125</v>
      </c>
      <c r="I60" s="10" t="inlineStr">
        <is>
          <t>61-4026</t>
        </is>
      </c>
      <c r="J60" s="10" t="inlineStr">
        <is>
          <t>告示122号 別表 第1の1の注8 ハ</t>
        </is>
      </c>
      <c r="K60" s="6" t="inlineStr">
        <is>
          <t>令和8年6月版 障害児通所支援サービスコード表（25児童発達支援(基本２)）と突合し一致を確認した個別コード。</t>
        </is>
      </c>
    </row>
    <row r="61">
      <c r="A61" s="10" t="inlineStr">
        <is>
          <t>児発ハ</t>
        </is>
      </c>
      <c r="B61" s="10" t="inlineStr">
        <is>
          <t>児童発達支援</t>
        </is>
      </c>
      <c r="C61" s="10" t="inlineStr">
        <is>
          <t>ハ 主として重症心身障害児を通わせる場合／定員5人</t>
        </is>
      </c>
      <c r="D61" s="13" t="n">
        <v>2</v>
      </c>
      <c r="E61" s="10" t="inlineStr">
        <is>
          <t>（2）常勤専従・経験5年未満</t>
        </is>
      </c>
      <c r="F61" s="13" t="n">
        <v>0</v>
      </c>
      <c r="G61" s="13" t="n">
        <v>5</v>
      </c>
      <c r="H61" s="13" t="n">
        <v>305</v>
      </c>
      <c r="I61" s="10" t="inlineStr">
        <is>
          <t>61-4050</t>
        </is>
      </c>
      <c r="J61" s="10" t="inlineStr">
        <is>
          <t>告示122号 別表 第1の1の注8 ハ</t>
        </is>
      </c>
      <c r="K61" s="6" t="inlineStr">
        <is>
          <t>令和8年6月版 障害児通所支援サービスコード表（25児童発達支援(基本２)）と突合し一致を確認した個別コード。</t>
        </is>
      </c>
    </row>
    <row r="62">
      <c r="A62" s="10" t="inlineStr">
        <is>
          <t>児発ハ</t>
        </is>
      </c>
      <c r="B62" s="10" t="inlineStr">
        <is>
          <t>児童発達支援</t>
        </is>
      </c>
      <c r="C62" s="10" t="inlineStr">
        <is>
          <t>ハ 主として重症心身障害児を通わせる場合／定員6人</t>
        </is>
      </c>
      <c r="D62" s="13" t="n">
        <v>2</v>
      </c>
      <c r="E62" s="10" t="inlineStr">
        <is>
          <t>（2）常勤専従・経験5年未満</t>
        </is>
      </c>
      <c r="F62" s="13" t="n">
        <v>6</v>
      </c>
      <c r="G62" s="13" t="n">
        <v>6</v>
      </c>
      <c r="H62" s="13" t="n">
        <v>253</v>
      </c>
      <c r="I62" s="10" t="inlineStr">
        <is>
          <t>61-4051</t>
        </is>
      </c>
      <c r="J62" s="10" t="inlineStr">
        <is>
          <t>告示122号 別表 第1の1の注8 ハ</t>
        </is>
      </c>
      <c r="K62" s="6" t="inlineStr">
        <is>
          <t>令和8年6月版 障害児通所支援サービスコード表（25児童発達支援(基本２)）と突合し一致を確認した個別コード。</t>
        </is>
      </c>
    </row>
    <row r="63">
      <c r="A63" s="10" t="inlineStr">
        <is>
          <t>児発ハ</t>
        </is>
      </c>
      <c r="B63" s="10" t="inlineStr">
        <is>
          <t>児童発達支援</t>
        </is>
      </c>
      <c r="C63" s="10" t="inlineStr">
        <is>
          <t>ハ 主として重症心身障害児を通わせる場合／定員7人</t>
        </is>
      </c>
      <c r="D63" s="13" t="n">
        <v>2</v>
      </c>
      <c r="E63" s="10" t="inlineStr">
        <is>
          <t>（2）常勤専従・経験5年未満</t>
        </is>
      </c>
      <c r="F63" s="13" t="n">
        <v>7</v>
      </c>
      <c r="G63" s="13" t="n">
        <v>7</v>
      </c>
      <c r="H63" s="13" t="n">
        <v>216</v>
      </c>
      <c r="I63" s="10" t="inlineStr">
        <is>
          <t>61-4052</t>
        </is>
      </c>
      <c r="J63" s="10" t="inlineStr">
        <is>
          <t>告示122号 別表 第1の1の注8 ハ</t>
        </is>
      </c>
      <c r="K63" s="6" t="inlineStr">
        <is>
          <t>令和8年6月版 障害児通所支援サービスコード表（25児童発達支援(基本２)）と突合し一致を確認した個別コード。</t>
        </is>
      </c>
    </row>
    <row r="64">
      <c r="A64" s="10" t="inlineStr">
        <is>
          <t>児発ハ</t>
        </is>
      </c>
      <c r="B64" s="10" t="inlineStr">
        <is>
          <t>児童発達支援</t>
        </is>
      </c>
      <c r="C64" s="10" t="inlineStr">
        <is>
          <t>ハ 主として重症心身障害児を通わせる場合／定員8人</t>
        </is>
      </c>
      <c r="D64" s="13" t="n">
        <v>2</v>
      </c>
      <c r="E64" s="10" t="inlineStr">
        <is>
          <t>（2）常勤専従・経験5年未満</t>
        </is>
      </c>
      <c r="F64" s="13" t="n">
        <v>8</v>
      </c>
      <c r="G64" s="13" t="n">
        <v>8</v>
      </c>
      <c r="H64" s="13" t="n">
        <v>188</v>
      </c>
      <c r="I64" s="10" t="inlineStr">
        <is>
          <t>61-4053</t>
        </is>
      </c>
      <c r="J64" s="10" t="inlineStr">
        <is>
          <t>告示122号 別表 第1の1の注8 ハ</t>
        </is>
      </c>
      <c r="K64" s="6" t="inlineStr">
        <is>
          <t>令和8年6月版 障害児通所支援サービスコード表（25児童発達支援(基本２)）と突合し一致を確認した個別コード。</t>
        </is>
      </c>
    </row>
    <row r="65">
      <c r="A65" s="10" t="inlineStr">
        <is>
          <t>児発ハ</t>
        </is>
      </c>
      <c r="B65" s="10" t="inlineStr">
        <is>
          <t>児童発達支援</t>
        </is>
      </c>
      <c r="C65" s="10" t="inlineStr">
        <is>
          <t>ハ 主として重症心身障害児を通わせる場合／定員9人</t>
        </is>
      </c>
      <c r="D65" s="13" t="n">
        <v>2</v>
      </c>
      <c r="E65" s="10" t="inlineStr">
        <is>
          <t>（2）常勤専従・経験5年未満</t>
        </is>
      </c>
      <c r="F65" s="13" t="n">
        <v>9</v>
      </c>
      <c r="G65" s="13" t="n">
        <v>9</v>
      </c>
      <c r="H65" s="13" t="n">
        <v>167</v>
      </c>
      <c r="I65" s="10" t="inlineStr">
        <is>
          <t>61-4054</t>
        </is>
      </c>
      <c r="J65" s="10" t="inlineStr">
        <is>
          <t>告示122号 別表 第1の1の注8 ハ</t>
        </is>
      </c>
      <c r="K65" s="6" t="inlineStr">
        <is>
          <t>令和8年6月版 障害児通所支援サービスコード表（25児童発達支援(基本２)）と突合し一致を確認した個別コード。</t>
        </is>
      </c>
    </row>
    <row r="66">
      <c r="A66" s="10" t="inlineStr">
        <is>
          <t>児発ハ</t>
        </is>
      </c>
      <c r="B66" s="10" t="inlineStr">
        <is>
          <t>児童発達支援</t>
        </is>
      </c>
      <c r="C66" s="10" t="inlineStr">
        <is>
          <t>ハ 主として重症心身障害児を通わせる場合／定員10人</t>
        </is>
      </c>
      <c r="D66" s="13" t="n">
        <v>2</v>
      </c>
      <c r="E66" s="10" t="inlineStr">
        <is>
          <t>（2）常勤専従・経験5年未満</t>
        </is>
      </c>
      <c r="F66" s="13" t="n">
        <v>10</v>
      </c>
      <c r="G66" s="13" t="n">
        <v>10</v>
      </c>
      <c r="H66" s="13" t="n">
        <v>149</v>
      </c>
      <c r="I66" s="10" t="inlineStr">
        <is>
          <t>61-4055</t>
        </is>
      </c>
      <c r="J66" s="10" t="inlineStr">
        <is>
          <t>告示122号 別表 第1の1の注8 ハ</t>
        </is>
      </c>
      <c r="K66" s="6" t="inlineStr">
        <is>
          <t>令和8年6月版 障害児通所支援サービスコード表（25児童発達支援(基本２)）と突合し一致を確認した個別コード。</t>
        </is>
      </c>
    </row>
    <row r="67">
      <c r="A67" s="10" t="inlineStr">
        <is>
          <t>児発ハ</t>
        </is>
      </c>
      <c r="B67" s="10" t="inlineStr">
        <is>
          <t>児童発達支援</t>
        </is>
      </c>
      <c r="C67" s="10" t="inlineStr">
        <is>
          <t>ハ 主として重症心身障害児を通わせる場合／定員11人以上</t>
        </is>
      </c>
      <c r="D67" s="13" t="n">
        <v>2</v>
      </c>
      <c r="E67" s="10" t="inlineStr">
        <is>
          <t>（2）常勤専従・経験5年未満</t>
        </is>
      </c>
      <c r="F67" s="13" t="n">
        <v>11</v>
      </c>
      <c r="G67" s="13" t="n">
        <v>9999</v>
      </c>
      <c r="H67" s="13" t="n">
        <v>98</v>
      </c>
      <c r="I67" s="10" t="inlineStr">
        <is>
          <t>61-4056</t>
        </is>
      </c>
      <c r="J67" s="10" t="inlineStr">
        <is>
          <t>告示122号 別表 第1の1の注8 ハ</t>
        </is>
      </c>
      <c r="K67" s="6" t="inlineStr">
        <is>
          <t>令和8年6月版 障害児通所支援サービスコード表（25児童発達支援(基本２)）と突合し一致を確認した個別コード。</t>
        </is>
      </c>
    </row>
    <row r="68">
      <c r="A68" s="10" t="inlineStr">
        <is>
          <t>児発ハ</t>
        </is>
      </c>
      <c r="B68" s="10" t="inlineStr">
        <is>
          <t>児童発達支援</t>
        </is>
      </c>
      <c r="C68" s="10" t="inlineStr">
        <is>
          <t>ハ 主として重症心身障害児を通わせる場合／定員5人</t>
        </is>
      </c>
      <c r="D68" s="13" t="n">
        <v>3</v>
      </c>
      <c r="E68" s="10" t="inlineStr">
        <is>
          <t>（3）常勤換算・経験5年以上</t>
        </is>
      </c>
      <c r="F68" s="13" t="n">
        <v>0</v>
      </c>
      <c r="G68" s="13" t="n">
        <v>5</v>
      </c>
      <c r="H68" s="13" t="n">
        <v>247</v>
      </c>
      <c r="I68" s="10" t="inlineStr">
        <is>
          <t>61-4080</t>
        </is>
      </c>
      <c r="J68" s="10" t="inlineStr">
        <is>
          <t>告示122号 別表 第1の1の注8 ハ</t>
        </is>
      </c>
      <c r="K68" s="6" t="inlineStr">
        <is>
          <t>令和8年6月版 障害児通所支援サービスコード表（25児童発達支援(基本２)）と突合し一致を確認した個別コード。</t>
        </is>
      </c>
    </row>
    <row r="69">
      <c r="A69" s="10" t="inlineStr">
        <is>
          <t>児発ハ</t>
        </is>
      </c>
      <c r="B69" s="10" t="inlineStr">
        <is>
          <t>児童発達支援</t>
        </is>
      </c>
      <c r="C69" s="10" t="inlineStr">
        <is>
          <t>ハ 主として重症心身障害児を通わせる場合／定員6人</t>
        </is>
      </c>
      <c r="D69" s="13" t="n">
        <v>3</v>
      </c>
      <c r="E69" s="10" t="inlineStr">
        <is>
          <t>（3）常勤換算・経験5年以上</t>
        </is>
      </c>
      <c r="F69" s="13" t="n">
        <v>6</v>
      </c>
      <c r="G69" s="13" t="n">
        <v>6</v>
      </c>
      <c r="H69" s="13" t="n">
        <v>206</v>
      </c>
      <c r="I69" s="10" t="inlineStr">
        <is>
          <t>61-4081</t>
        </is>
      </c>
      <c r="J69" s="10" t="inlineStr">
        <is>
          <t>告示122号 別表 第1の1の注8 ハ</t>
        </is>
      </c>
      <c r="K69" s="6" t="inlineStr">
        <is>
          <t>令和8年6月版 障害児通所支援サービスコード表（25児童発達支援(基本２)）と突合し一致を確認した個別コード。</t>
        </is>
      </c>
    </row>
    <row r="70">
      <c r="A70" s="10" t="inlineStr">
        <is>
          <t>児発ハ</t>
        </is>
      </c>
      <c r="B70" s="10" t="inlineStr">
        <is>
          <t>児童発達支援</t>
        </is>
      </c>
      <c r="C70" s="10" t="inlineStr">
        <is>
          <t>ハ 主として重症心身障害児を通わせる場合／定員7人</t>
        </is>
      </c>
      <c r="D70" s="13" t="n">
        <v>3</v>
      </c>
      <c r="E70" s="10" t="inlineStr">
        <is>
          <t>（3）常勤換算・経験5年以上</t>
        </is>
      </c>
      <c r="F70" s="13" t="n">
        <v>7</v>
      </c>
      <c r="G70" s="13" t="n">
        <v>7</v>
      </c>
      <c r="H70" s="13" t="n">
        <v>176</v>
      </c>
      <c r="I70" s="10" t="inlineStr">
        <is>
          <t>61-4082</t>
        </is>
      </c>
      <c r="J70" s="10" t="inlineStr">
        <is>
          <t>告示122号 別表 第1の1の注8 ハ</t>
        </is>
      </c>
      <c r="K70" s="6" t="inlineStr">
        <is>
          <t>令和8年6月版 障害児通所支援サービスコード表（25児童発達支援(基本２)）と突合し一致を確認した個別コード。</t>
        </is>
      </c>
    </row>
    <row r="71">
      <c r="A71" s="10" t="inlineStr">
        <is>
          <t>児発ハ</t>
        </is>
      </c>
      <c r="B71" s="10" t="inlineStr">
        <is>
          <t>児童発達支援</t>
        </is>
      </c>
      <c r="C71" s="10" t="inlineStr">
        <is>
          <t>ハ 主として重症心身障害児を通わせる場合／定員8人</t>
        </is>
      </c>
      <c r="D71" s="13" t="n">
        <v>3</v>
      </c>
      <c r="E71" s="10" t="inlineStr">
        <is>
          <t>（3）常勤換算・経験5年以上</t>
        </is>
      </c>
      <c r="F71" s="13" t="n">
        <v>8</v>
      </c>
      <c r="G71" s="13" t="n">
        <v>8</v>
      </c>
      <c r="H71" s="13" t="n">
        <v>154</v>
      </c>
      <c r="I71" s="10" t="inlineStr">
        <is>
          <t>61-4083</t>
        </is>
      </c>
      <c r="J71" s="10" t="inlineStr">
        <is>
          <t>告示122号 別表 第1の1の注8 ハ</t>
        </is>
      </c>
      <c r="K71" s="6" t="inlineStr">
        <is>
          <t>令和8年6月版 障害児通所支援サービスコード表（25児童発達支援(基本２)）と突合し一致を確認した個別コード。</t>
        </is>
      </c>
    </row>
    <row r="72">
      <c r="A72" s="10" t="inlineStr">
        <is>
          <t>児発ハ</t>
        </is>
      </c>
      <c r="B72" s="10" t="inlineStr">
        <is>
          <t>児童発達支援</t>
        </is>
      </c>
      <c r="C72" s="10" t="inlineStr">
        <is>
          <t>ハ 主として重症心身障害児を通わせる場合／定員9人</t>
        </is>
      </c>
      <c r="D72" s="13" t="n">
        <v>3</v>
      </c>
      <c r="E72" s="10" t="inlineStr">
        <is>
          <t>（3）常勤換算・経験5年以上</t>
        </is>
      </c>
      <c r="F72" s="13" t="n">
        <v>9</v>
      </c>
      <c r="G72" s="13" t="n">
        <v>9</v>
      </c>
      <c r="H72" s="13" t="n">
        <v>137</v>
      </c>
      <c r="I72" s="10" t="inlineStr">
        <is>
          <t>61-4084</t>
        </is>
      </c>
      <c r="J72" s="10" t="inlineStr">
        <is>
          <t>告示122号 別表 第1の1の注8 ハ</t>
        </is>
      </c>
      <c r="K72" s="6" t="inlineStr">
        <is>
          <t>令和8年6月版 障害児通所支援サービスコード表（25児童発達支援(基本２)）と突合し一致を確認した個別コード。</t>
        </is>
      </c>
    </row>
    <row r="73">
      <c r="A73" s="10" t="inlineStr">
        <is>
          <t>児発ハ</t>
        </is>
      </c>
      <c r="B73" s="10" t="inlineStr">
        <is>
          <t>児童発達支援</t>
        </is>
      </c>
      <c r="C73" s="10" t="inlineStr">
        <is>
          <t>ハ 主として重症心身障害児を通わせる場合／定員10人</t>
        </is>
      </c>
      <c r="D73" s="13" t="n">
        <v>3</v>
      </c>
      <c r="E73" s="10" t="inlineStr">
        <is>
          <t>（3）常勤換算・経験5年以上</t>
        </is>
      </c>
      <c r="F73" s="13" t="n">
        <v>10</v>
      </c>
      <c r="G73" s="13" t="n">
        <v>10</v>
      </c>
      <c r="H73" s="13" t="n">
        <v>123</v>
      </c>
      <c r="I73" s="10" t="inlineStr">
        <is>
          <t>61-4085</t>
        </is>
      </c>
      <c r="J73" s="10" t="inlineStr">
        <is>
          <t>告示122号 別表 第1の1の注8 ハ</t>
        </is>
      </c>
      <c r="K73" s="6" t="inlineStr">
        <is>
          <t>令和8年6月版 障害児通所支援サービスコード表（25児童発達支援(基本２)）と突合し一致を確認した個別コード。</t>
        </is>
      </c>
    </row>
    <row r="74">
      <c r="A74" s="10" t="inlineStr">
        <is>
          <t>児発ハ</t>
        </is>
      </c>
      <c r="B74" s="10" t="inlineStr">
        <is>
          <t>児童発達支援</t>
        </is>
      </c>
      <c r="C74" s="10" t="inlineStr">
        <is>
          <t>ハ 主として重症心身障害児を通わせる場合／定員11人以上</t>
        </is>
      </c>
      <c r="D74" s="13" t="n">
        <v>3</v>
      </c>
      <c r="E74" s="10" t="inlineStr">
        <is>
          <t>（3）常勤換算・経験5年以上</t>
        </is>
      </c>
      <c r="F74" s="13" t="n">
        <v>11</v>
      </c>
      <c r="G74" s="13" t="n">
        <v>9999</v>
      </c>
      <c r="H74" s="13" t="n">
        <v>82</v>
      </c>
      <c r="I74" s="10" t="inlineStr">
        <is>
          <t>61-4086</t>
        </is>
      </c>
      <c r="J74" s="10" t="inlineStr">
        <is>
          <t>告示122号 別表 第1の1の注8 ハ</t>
        </is>
      </c>
      <c r="K74" s="6" t="inlineStr">
        <is>
          <t>令和8年6月版 障害児通所支援サービスコード表（25児童発達支援(基本２)）と突合し一致を確認した個別コード。</t>
        </is>
      </c>
    </row>
    <row r="75">
      <c r="A75" s="10" t="inlineStr">
        <is>
          <t>児発ハ</t>
        </is>
      </c>
      <c r="B75" s="10" t="inlineStr">
        <is>
          <t>児童発達支援</t>
        </is>
      </c>
      <c r="C75" s="10" t="inlineStr">
        <is>
          <t>ハ 主として重症心身障害児を通わせる場合／定員5人</t>
        </is>
      </c>
      <c r="D75" s="13" t="n">
        <v>4</v>
      </c>
      <c r="E75" s="10" t="inlineStr">
        <is>
          <t>（4）常勤換算・経験5年未満</t>
        </is>
      </c>
      <c r="F75" s="13" t="n">
        <v>0</v>
      </c>
      <c r="G75" s="13" t="n">
        <v>5</v>
      </c>
      <c r="H75" s="13" t="n">
        <v>214</v>
      </c>
      <c r="I75" s="10" t="inlineStr">
        <is>
          <t>61-4323</t>
        </is>
      </c>
      <c r="J75" s="10" t="inlineStr">
        <is>
          <t>告示122号 別表 第1の1の注8 ハ</t>
        </is>
      </c>
      <c r="K75" s="6" t="inlineStr">
        <is>
          <t>令和8年6月版 障害児通所支援サービスコード表（25児童発達支援(基本２)）と突合し一致を確認した個別コード。</t>
        </is>
      </c>
    </row>
    <row r="76">
      <c r="A76" s="10" t="inlineStr">
        <is>
          <t>児発ハ</t>
        </is>
      </c>
      <c r="B76" s="10" t="inlineStr">
        <is>
          <t>児童発達支援</t>
        </is>
      </c>
      <c r="C76" s="10" t="inlineStr">
        <is>
          <t>ハ 主として重症心身障害児を通わせる場合／定員6人</t>
        </is>
      </c>
      <c r="D76" s="13" t="n">
        <v>4</v>
      </c>
      <c r="E76" s="10" t="inlineStr">
        <is>
          <t>（4）常勤換算・経験5年未満</t>
        </is>
      </c>
      <c r="F76" s="13" t="n">
        <v>6</v>
      </c>
      <c r="G76" s="13" t="n">
        <v>6</v>
      </c>
      <c r="H76" s="13" t="n">
        <v>178</v>
      </c>
      <c r="I76" s="10" t="inlineStr">
        <is>
          <t>61-4324</t>
        </is>
      </c>
      <c r="J76" s="10" t="inlineStr">
        <is>
          <t>告示122号 別表 第1の1の注8 ハ</t>
        </is>
      </c>
      <c r="K76" s="6" t="inlineStr">
        <is>
          <t>令和8年6月版 障害児通所支援サービスコード表（25児童発達支援(基本２)）と突合し一致を確認した個別コード。</t>
        </is>
      </c>
    </row>
    <row r="77">
      <c r="A77" s="10" t="inlineStr">
        <is>
          <t>児発ハ</t>
        </is>
      </c>
      <c r="B77" s="10" t="inlineStr">
        <is>
          <t>児童発達支援</t>
        </is>
      </c>
      <c r="C77" s="10" t="inlineStr">
        <is>
          <t>ハ 主として重症心身障害児を通わせる場合／定員7人</t>
        </is>
      </c>
      <c r="D77" s="13" t="n">
        <v>4</v>
      </c>
      <c r="E77" s="10" t="inlineStr">
        <is>
          <t>（4）常勤換算・経験5年未満</t>
        </is>
      </c>
      <c r="F77" s="13" t="n">
        <v>7</v>
      </c>
      <c r="G77" s="13" t="n">
        <v>7</v>
      </c>
      <c r="H77" s="13" t="n">
        <v>153</v>
      </c>
      <c r="I77" s="10" t="inlineStr">
        <is>
          <t>61-4325</t>
        </is>
      </c>
      <c r="J77" s="10" t="inlineStr">
        <is>
          <t>告示122号 別表 第1の1の注8 ハ</t>
        </is>
      </c>
      <c r="K77" s="6" t="inlineStr">
        <is>
          <t>令和8年6月版 障害児通所支援サービスコード表（25児童発達支援(基本２)）と突合し一致を確認した個別コード。</t>
        </is>
      </c>
    </row>
    <row r="78">
      <c r="A78" s="10" t="inlineStr">
        <is>
          <t>児発ハ</t>
        </is>
      </c>
      <c r="B78" s="10" t="inlineStr">
        <is>
          <t>児童発達支援</t>
        </is>
      </c>
      <c r="C78" s="10" t="inlineStr">
        <is>
          <t>ハ 主として重症心身障害児を通わせる場合／定員8人</t>
        </is>
      </c>
      <c r="D78" s="13" t="n">
        <v>4</v>
      </c>
      <c r="E78" s="10" t="inlineStr">
        <is>
          <t>（4）常勤換算・経験5年未満</t>
        </is>
      </c>
      <c r="F78" s="13" t="n">
        <v>8</v>
      </c>
      <c r="G78" s="13" t="n">
        <v>8</v>
      </c>
      <c r="H78" s="13" t="n">
        <v>134</v>
      </c>
      <c r="I78" s="10" t="inlineStr">
        <is>
          <t>61-4326</t>
        </is>
      </c>
      <c r="J78" s="10" t="inlineStr">
        <is>
          <t>告示122号 別表 第1の1の注8 ハ</t>
        </is>
      </c>
      <c r="K78" s="6" t="inlineStr">
        <is>
          <t>令和8年6月版 障害児通所支援サービスコード表（25児童発達支援(基本２)）と突合し一致を確認した個別コード。</t>
        </is>
      </c>
    </row>
    <row r="79">
      <c r="A79" s="10" t="inlineStr">
        <is>
          <t>児発ハ</t>
        </is>
      </c>
      <c r="B79" s="10" t="inlineStr">
        <is>
          <t>児童発達支援</t>
        </is>
      </c>
      <c r="C79" s="10" t="inlineStr">
        <is>
          <t>ハ 主として重症心身障害児を通わせる場合／定員9人</t>
        </is>
      </c>
      <c r="D79" s="13" t="n">
        <v>4</v>
      </c>
      <c r="E79" s="10" t="inlineStr">
        <is>
          <t>（4）常勤換算・経験5年未満</t>
        </is>
      </c>
      <c r="F79" s="13" t="n">
        <v>9</v>
      </c>
      <c r="G79" s="13" t="n">
        <v>9</v>
      </c>
      <c r="H79" s="13" t="n">
        <v>119</v>
      </c>
      <c r="I79" s="10" t="inlineStr">
        <is>
          <t>61-4327</t>
        </is>
      </c>
      <c r="J79" s="10" t="inlineStr">
        <is>
          <t>告示122号 別表 第1の1の注8 ハ</t>
        </is>
      </c>
      <c r="K79" s="6" t="inlineStr">
        <is>
          <t>令和8年6月版 障害児通所支援サービスコード表（25児童発達支援(基本２)）と突合し一致を確認した個別コード。</t>
        </is>
      </c>
    </row>
    <row r="80">
      <c r="A80" s="10" t="inlineStr">
        <is>
          <t>児発ハ</t>
        </is>
      </c>
      <c r="B80" s="10" t="inlineStr">
        <is>
          <t>児童発達支援</t>
        </is>
      </c>
      <c r="C80" s="10" t="inlineStr">
        <is>
          <t>ハ 主として重症心身障害児を通わせる場合／定員10人</t>
        </is>
      </c>
      <c r="D80" s="13" t="n">
        <v>4</v>
      </c>
      <c r="E80" s="10" t="inlineStr">
        <is>
          <t>（4）常勤換算・経験5年未満</t>
        </is>
      </c>
      <c r="F80" s="13" t="n">
        <v>10</v>
      </c>
      <c r="G80" s="13" t="n">
        <v>10</v>
      </c>
      <c r="H80" s="13" t="n">
        <v>107</v>
      </c>
      <c r="I80" s="10" t="inlineStr">
        <is>
          <t>61-4328</t>
        </is>
      </c>
      <c r="J80" s="10" t="inlineStr">
        <is>
          <t>告示122号 別表 第1の1の注8 ハ</t>
        </is>
      </c>
      <c r="K80" s="6" t="inlineStr">
        <is>
          <t>令和8年6月版 障害児通所支援サービスコード表（25児童発達支援(基本２)）と突合し一致を確認した個別コード。</t>
        </is>
      </c>
    </row>
    <row r="81">
      <c r="A81" s="10" t="inlineStr">
        <is>
          <t>児発ハ</t>
        </is>
      </c>
      <c r="B81" s="10" t="inlineStr">
        <is>
          <t>児童発達支援</t>
        </is>
      </c>
      <c r="C81" s="10" t="inlineStr">
        <is>
          <t>ハ 主として重症心身障害児を通わせる場合／定員11人以上</t>
        </is>
      </c>
      <c r="D81" s="13" t="n">
        <v>4</v>
      </c>
      <c r="E81" s="10" t="inlineStr">
        <is>
          <t>（4）常勤換算・経験5年未満</t>
        </is>
      </c>
      <c r="F81" s="13" t="n">
        <v>11</v>
      </c>
      <c r="G81" s="13" t="n">
        <v>9999</v>
      </c>
      <c r="H81" s="13" t="n">
        <v>71</v>
      </c>
      <c r="I81" s="10" t="inlineStr">
        <is>
          <t>61-4329</t>
        </is>
      </c>
      <c r="J81" s="10" t="inlineStr">
        <is>
          <t>告示122号 別表 第1の1の注8 ハ</t>
        </is>
      </c>
      <c r="K81" s="6" t="inlineStr">
        <is>
          <t>令和8年6月版 障害児通所支援サービスコード表（25児童発達支援(基本２)）と突合し一致を確認した個別コード。</t>
        </is>
      </c>
    </row>
    <row r="82">
      <c r="A82" s="10" t="inlineStr">
        <is>
          <t>児発ハ</t>
        </is>
      </c>
      <c r="B82" s="10" t="inlineStr">
        <is>
          <t>児童発達支援</t>
        </is>
      </c>
      <c r="C82" s="10" t="inlineStr">
        <is>
          <t>ハ 主として重症心身障害児を通わせる場合／定員5人</t>
        </is>
      </c>
      <c r="D82" s="13" t="n">
        <v>5</v>
      </c>
      <c r="E82" s="10" t="inlineStr">
        <is>
          <t>（5）その他の従業者を配置</t>
        </is>
      </c>
      <c r="F82" s="13" t="n">
        <v>0</v>
      </c>
      <c r="G82" s="13" t="n">
        <v>5</v>
      </c>
      <c r="H82" s="13" t="n">
        <v>180</v>
      </c>
      <c r="I82" s="10" t="inlineStr">
        <is>
          <t>61-4343</t>
        </is>
      </c>
      <c r="J82" s="10" t="inlineStr">
        <is>
          <t>告示122号 別表 第1の1の注8 ハ</t>
        </is>
      </c>
      <c r="K82" s="6" t="inlineStr">
        <is>
          <t>令和8年6月版 障害児通所支援サービスコード表（25児童発達支援(基本２)）と突合し一致を確認した個別コード。</t>
        </is>
      </c>
    </row>
    <row r="83">
      <c r="A83" s="10" t="inlineStr">
        <is>
          <t>児発ハ</t>
        </is>
      </c>
      <c r="B83" s="10" t="inlineStr">
        <is>
          <t>児童発達支援</t>
        </is>
      </c>
      <c r="C83" s="10" t="inlineStr">
        <is>
          <t>ハ 主として重症心身障害児を通わせる場合／定員6人</t>
        </is>
      </c>
      <c r="D83" s="13" t="n">
        <v>5</v>
      </c>
      <c r="E83" s="10" t="inlineStr">
        <is>
          <t>（5）その他の従業者を配置</t>
        </is>
      </c>
      <c r="F83" s="13" t="n">
        <v>6</v>
      </c>
      <c r="G83" s="13" t="n">
        <v>6</v>
      </c>
      <c r="H83" s="13" t="n">
        <v>150</v>
      </c>
      <c r="I83" s="10" t="inlineStr">
        <is>
          <t>61-4344</t>
        </is>
      </c>
      <c r="J83" s="10" t="inlineStr">
        <is>
          <t>告示122号 別表 第1の1の注8 ハ</t>
        </is>
      </c>
      <c r="K83" s="6" t="inlineStr">
        <is>
          <t>令和8年6月版 障害児通所支援サービスコード表（25児童発達支援(基本２)）と突合し一致を確認した個別コード。</t>
        </is>
      </c>
    </row>
    <row r="84">
      <c r="A84" s="10" t="inlineStr">
        <is>
          <t>児発ハ</t>
        </is>
      </c>
      <c r="B84" s="10" t="inlineStr">
        <is>
          <t>児童発達支援</t>
        </is>
      </c>
      <c r="C84" s="10" t="inlineStr">
        <is>
          <t>ハ 主として重症心身障害児を通わせる場合／定員7人</t>
        </is>
      </c>
      <c r="D84" s="13" t="n">
        <v>5</v>
      </c>
      <c r="E84" s="10" t="inlineStr">
        <is>
          <t>（5）その他の従業者を配置</t>
        </is>
      </c>
      <c r="F84" s="13" t="n">
        <v>7</v>
      </c>
      <c r="G84" s="13" t="n">
        <v>7</v>
      </c>
      <c r="H84" s="13" t="n">
        <v>129</v>
      </c>
      <c r="I84" s="10" t="inlineStr">
        <is>
          <t>61-4345</t>
        </is>
      </c>
      <c r="J84" s="10" t="inlineStr">
        <is>
          <t>告示122号 別表 第1の1の注8 ハ</t>
        </is>
      </c>
      <c r="K84" s="6" t="inlineStr">
        <is>
          <t>令和8年6月版 障害児通所支援サービスコード表（25児童発達支援(基本２)）と突合し一致を確認した個別コード。</t>
        </is>
      </c>
    </row>
    <row r="85">
      <c r="A85" s="10" t="inlineStr">
        <is>
          <t>児発ハ</t>
        </is>
      </c>
      <c r="B85" s="10" t="inlineStr">
        <is>
          <t>児童発達支援</t>
        </is>
      </c>
      <c r="C85" s="10" t="inlineStr">
        <is>
          <t>ハ 主として重症心身障害児を通わせる場合／定員8人</t>
        </is>
      </c>
      <c r="D85" s="13" t="n">
        <v>5</v>
      </c>
      <c r="E85" s="10" t="inlineStr">
        <is>
          <t>（5）その他の従業者を配置</t>
        </is>
      </c>
      <c r="F85" s="13" t="n">
        <v>8</v>
      </c>
      <c r="G85" s="13" t="n">
        <v>8</v>
      </c>
      <c r="H85" s="13" t="n">
        <v>113</v>
      </c>
      <c r="I85" s="10" t="inlineStr">
        <is>
          <t>61-4346</t>
        </is>
      </c>
      <c r="J85" s="10" t="inlineStr">
        <is>
          <t>告示122号 別表 第1の1の注8 ハ</t>
        </is>
      </c>
      <c r="K85" s="6" t="inlineStr">
        <is>
          <t>令和8年6月版 障害児通所支援サービスコード表（25児童発達支援(基本２)）と突合し一致を確認した個別コード。</t>
        </is>
      </c>
    </row>
    <row r="86">
      <c r="A86" s="10" t="inlineStr">
        <is>
          <t>児発ハ</t>
        </is>
      </c>
      <c r="B86" s="10" t="inlineStr">
        <is>
          <t>児童発達支援</t>
        </is>
      </c>
      <c r="C86" s="10" t="inlineStr">
        <is>
          <t>ハ 主として重症心身障害児を通わせる場合／定員9人</t>
        </is>
      </c>
      <c r="D86" s="13" t="n">
        <v>5</v>
      </c>
      <c r="E86" s="10" t="inlineStr">
        <is>
          <t>（5）その他の従業者を配置</t>
        </is>
      </c>
      <c r="F86" s="13" t="n">
        <v>9</v>
      </c>
      <c r="G86" s="13" t="n">
        <v>9</v>
      </c>
      <c r="H86" s="13" t="n">
        <v>100</v>
      </c>
      <c r="I86" s="10" t="inlineStr">
        <is>
          <t>61-4347</t>
        </is>
      </c>
      <c r="J86" s="10" t="inlineStr">
        <is>
          <t>告示122号 別表 第1の1の注8 ハ</t>
        </is>
      </c>
      <c r="K86" s="6" t="inlineStr">
        <is>
          <t>令和8年6月版 障害児通所支援サービスコード表（25児童発達支援(基本２)）と突合し一致を確認した個別コード。</t>
        </is>
      </c>
    </row>
    <row r="87">
      <c r="A87" s="10" t="inlineStr">
        <is>
          <t>児発ハ</t>
        </is>
      </c>
      <c r="B87" s="10" t="inlineStr">
        <is>
          <t>児童発達支援</t>
        </is>
      </c>
      <c r="C87" s="10" t="inlineStr">
        <is>
          <t>ハ 主として重症心身障害児を通わせる場合／定員10人</t>
        </is>
      </c>
      <c r="D87" s="13" t="n">
        <v>5</v>
      </c>
      <c r="E87" s="10" t="inlineStr">
        <is>
          <t>（5）その他の従業者を配置</t>
        </is>
      </c>
      <c r="F87" s="13" t="n">
        <v>10</v>
      </c>
      <c r="G87" s="13" t="n">
        <v>10</v>
      </c>
      <c r="H87" s="13" t="n">
        <v>90</v>
      </c>
      <c r="I87" s="10" t="inlineStr">
        <is>
          <t>61-4348</t>
        </is>
      </c>
      <c r="J87" s="10" t="inlineStr">
        <is>
          <t>告示122号 別表 第1の1の注8 ハ</t>
        </is>
      </c>
      <c r="K87" s="6" t="inlineStr">
        <is>
          <t>令和8年6月版 障害児通所支援サービスコード表（25児童発達支援(基本２)）と突合し一致を確認した個別コード。</t>
        </is>
      </c>
    </row>
    <row r="88">
      <c r="A88" s="10" t="inlineStr">
        <is>
          <t>児発ハ</t>
        </is>
      </c>
      <c r="B88" s="10" t="inlineStr">
        <is>
          <t>児童発達支援</t>
        </is>
      </c>
      <c r="C88" s="10" t="inlineStr">
        <is>
          <t>ハ 主として重症心身障害児を通わせる場合／定員11人以上</t>
        </is>
      </c>
      <c r="D88" s="13" t="n">
        <v>5</v>
      </c>
      <c r="E88" s="10" t="inlineStr">
        <is>
          <t>（5）その他の従業者を配置</t>
        </is>
      </c>
      <c r="F88" s="13" t="n">
        <v>11</v>
      </c>
      <c r="G88" s="13" t="n">
        <v>9999</v>
      </c>
      <c r="H88" s="13" t="n">
        <v>60</v>
      </c>
      <c r="I88" s="10" t="inlineStr">
        <is>
          <t>61-4349</t>
        </is>
      </c>
      <c r="J88" s="10" t="inlineStr">
        <is>
          <t>告示122号 別表 第1の1の注8 ハ</t>
        </is>
      </c>
      <c r="K88" s="6" t="inlineStr">
        <is>
          <t>令和8年6月版 障害児通所支援サービスコード表（25児童発達支援(基本２)）と突合し一致を確認した個別コード。</t>
        </is>
      </c>
    </row>
    <row r="89">
      <c r="A89" s="10" t="inlineStr">
        <is>
          <t>児発イ_重心センター</t>
        </is>
      </c>
      <c r="B89" s="10" t="inlineStr">
        <is>
          <t>児童発達支援</t>
        </is>
      </c>
      <c r="C89" s="10" t="inlineStr">
        <is>
          <t>別表2 第2 旧主として重症心身障害児を通わせる児童発達支援センター／定員15人以下</t>
        </is>
      </c>
      <c r="D89" s="13" t="n">
        <v>1</v>
      </c>
      <c r="E89" s="10" t="inlineStr">
        <is>
          <t>（1）常勤専従・経験5年以上</t>
        </is>
      </c>
      <c r="F89" s="13" t="n">
        <v>0</v>
      </c>
      <c r="G89" s="13" t="n">
        <v>15</v>
      </c>
      <c r="H89" s="13" t="n">
        <v>62</v>
      </c>
      <c r="I89" s="10" t="inlineStr">
        <is>
          <t>61-4011</t>
        </is>
      </c>
      <c r="J89" s="10" t="inlineStr">
        <is>
          <t>告示122号 別表2 経過的障害児通所給付費等単位数表 第2の1の注8</t>
        </is>
      </c>
      <c r="K89" s="6" t="inlineStr">
        <is>
          <t>単位数は利用定員にかかわらず同額（告示原文どおり）。サービスコードのみ定員15人以下／16〜20人／21人以上で分かれる（令和8年6月版サービスコード表 25児童発達支援(重症児・基本２)と突合済）。</t>
        </is>
      </c>
    </row>
    <row r="90">
      <c r="A90" s="10" t="inlineStr">
        <is>
          <t>児発イ_重心センター</t>
        </is>
      </c>
      <c r="B90" s="10" t="inlineStr">
        <is>
          <t>児童発達支援</t>
        </is>
      </c>
      <c r="C90" s="10" t="inlineStr">
        <is>
          <t>別表2 第2 旧主として重症心身障害児を通わせる児童発達支援センター／定員16〜20人</t>
        </is>
      </c>
      <c r="D90" s="13" t="n">
        <v>1</v>
      </c>
      <c r="E90" s="10" t="inlineStr">
        <is>
          <t>（1）常勤専従・経験5年以上</t>
        </is>
      </c>
      <c r="F90" s="13" t="n">
        <v>16</v>
      </c>
      <c r="G90" s="13" t="n">
        <v>20</v>
      </c>
      <c r="H90" s="13" t="n">
        <v>62</v>
      </c>
      <c r="I90" s="10" t="inlineStr">
        <is>
          <t>61-4012</t>
        </is>
      </c>
      <c r="J90" s="10" t="inlineStr">
        <is>
          <t>告示122号 別表2 経過的障害児通所給付費等単位数表 第2の1の注8</t>
        </is>
      </c>
      <c r="K90" s="6" t="inlineStr">
        <is>
          <t>単位数は利用定員にかかわらず同額（告示原文どおり）。サービスコードのみ定員15人以下／16〜20人／21人以上で分かれる（令和8年6月版サービスコード表 25児童発達支援(重症児・基本２)と突合済）。</t>
        </is>
      </c>
    </row>
    <row r="91">
      <c r="A91" s="10" t="inlineStr">
        <is>
          <t>児発イ_重心センター</t>
        </is>
      </c>
      <c r="B91" s="10" t="inlineStr">
        <is>
          <t>児童発達支援</t>
        </is>
      </c>
      <c r="C91" s="10" t="inlineStr">
        <is>
          <t>別表2 第2 旧主として重症心身障害児を通わせる児童発達支援センター／定員21人以上</t>
        </is>
      </c>
      <c r="D91" s="13" t="n">
        <v>1</v>
      </c>
      <c r="E91" s="10" t="inlineStr">
        <is>
          <t>（1）常勤専従・経験5年以上</t>
        </is>
      </c>
      <c r="F91" s="13" t="n">
        <v>21</v>
      </c>
      <c r="G91" s="13" t="n">
        <v>9999</v>
      </c>
      <c r="H91" s="13" t="n">
        <v>62</v>
      </c>
      <c r="I91" s="10" t="inlineStr">
        <is>
          <t>61-4013</t>
        </is>
      </c>
      <c r="J91" s="10" t="inlineStr">
        <is>
          <t>告示122号 別表2 経過的障害児通所給付費等単位数表 第2の1の注8</t>
        </is>
      </c>
      <c r="K91" s="6" t="inlineStr">
        <is>
          <t>単位数は利用定員にかかわらず同額（告示原文どおり）。サービスコードのみ定員15人以下／16〜20人／21人以上で分かれる（令和8年6月版サービスコード表 25児童発達支援(重症児・基本２)と突合済）。</t>
        </is>
      </c>
    </row>
    <row r="92">
      <c r="A92" s="10" t="inlineStr">
        <is>
          <t>児発イ_重心センター</t>
        </is>
      </c>
      <c r="B92" s="10" t="inlineStr">
        <is>
          <t>児童発達支援</t>
        </is>
      </c>
      <c r="C92" s="10" t="inlineStr">
        <is>
          <t>別表2 第2 旧主として重症心身障害児を通わせる児童発達支援センター／定員15人以下</t>
        </is>
      </c>
      <c r="D92" s="13" t="n">
        <v>2</v>
      </c>
      <c r="E92" s="10" t="inlineStr">
        <is>
          <t>（2）常勤専従・経験5年未満</t>
        </is>
      </c>
      <c r="F92" s="13" t="n">
        <v>0</v>
      </c>
      <c r="G92" s="13" t="n">
        <v>15</v>
      </c>
      <c r="H92" s="13" t="n">
        <v>51</v>
      </c>
      <c r="I92" s="10" t="inlineStr">
        <is>
          <t>61-4041</t>
        </is>
      </c>
      <c r="J92" s="10" t="inlineStr">
        <is>
          <t>告示122号 別表2 経過的障害児通所給付費等単位数表 第2の1の注8</t>
        </is>
      </c>
      <c r="K92" s="6" t="inlineStr">
        <is>
          <t>単位数は利用定員にかかわらず同額（告示原文どおり）。サービスコードのみ定員15人以下／16〜20人／21人以上で分かれる（令和8年6月版サービスコード表 25児童発達支援(重症児・基本２)と突合済）。</t>
        </is>
      </c>
    </row>
    <row r="93">
      <c r="A93" s="10" t="inlineStr">
        <is>
          <t>児発イ_重心センター</t>
        </is>
      </c>
      <c r="B93" s="10" t="inlineStr">
        <is>
          <t>児童発達支援</t>
        </is>
      </c>
      <c r="C93" s="10" t="inlineStr">
        <is>
          <t>別表2 第2 旧主として重症心身障害児を通わせる児童発達支援センター／定員16〜20人</t>
        </is>
      </c>
      <c r="D93" s="13" t="n">
        <v>2</v>
      </c>
      <c r="E93" s="10" t="inlineStr">
        <is>
          <t>（2）常勤専従・経験5年未満</t>
        </is>
      </c>
      <c r="F93" s="13" t="n">
        <v>16</v>
      </c>
      <c r="G93" s="13" t="n">
        <v>20</v>
      </c>
      <c r="H93" s="13" t="n">
        <v>51</v>
      </c>
      <c r="I93" s="10" t="inlineStr">
        <is>
          <t>61-4042</t>
        </is>
      </c>
      <c r="J93" s="10" t="inlineStr">
        <is>
          <t>告示122号 別表2 経過的障害児通所給付費等単位数表 第2の1の注8</t>
        </is>
      </c>
      <c r="K93" s="6" t="inlineStr">
        <is>
          <t>単位数は利用定員にかかわらず同額（告示原文どおり）。サービスコードのみ定員15人以下／16〜20人／21人以上で分かれる（令和8年6月版サービスコード表 25児童発達支援(重症児・基本２)と突合済）。</t>
        </is>
      </c>
    </row>
    <row r="94">
      <c r="A94" s="10" t="inlineStr">
        <is>
          <t>児発イ_重心センター</t>
        </is>
      </c>
      <c r="B94" s="10" t="inlineStr">
        <is>
          <t>児童発達支援</t>
        </is>
      </c>
      <c r="C94" s="10" t="inlineStr">
        <is>
          <t>別表2 第2 旧主として重症心身障害児を通わせる児童発達支援センター／定員21人以上</t>
        </is>
      </c>
      <c r="D94" s="13" t="n">
        <v>2</v>
      </c>
      <c r="E94" s="10" t="inlineStr">
        <is>
          <t>（2）常勤専従・経験5年未満</t>
        </is>
      </c>
      <c r="F94" s="13" t="n">
        <v>21</v>
      </c>
      <c r="G94" s="13" t="n">
        <v>9999</v>
      </c>
      <c r="H94" s="13" t="n">
        <v>51</v>
      </c>
      <c r="I94" s="10" t="inlineStr">
        <is>
          <t>61-4043</t>
        </is>
      </c>
      <c r="J94" s="10" t="inlineStr">
        <is>
          <t>告示122号 別表2 経過的障害児通所給付費等単位数表 第2の1の注8</t>
        </is>
      </c>
      <c r="K94" s="6" t="inlineStr">
        <is>
          <t>単位数は利用定員にかかわらず同額（告示原文どおり）。サービスコードのみ定員15人以下／16〜20人／21人以上で分かれる（令和8年6月版サービスコード表 25児童発達支援(重症児・基本２)と突合済）。</t>
        </is>
      </c>
    </row>
    <row r="95">
      <c r="A95" s="10" t="inlineStr">
        <is>
          <t>児発イ_重心センター</t>
        </is>
      </c>
      <c r="B95" s="10" t="inlineStr">
        <is>
          <t>児童発達支援</t>
        </is>
      </c>
      <c r="C95" s="10" t="inlineStr">
        <is>
          <t>別表2 第2 旧主として重症心身障害児を通わせる児童発達支援センター／定員15人以下</t>
        </is>
      </c>
      <c r="D95" s="13" t="n">
        <v>3</v>
      </c>
      <c r="E95" s="10" t="inlineStr">
        <is>
          <t>（3）常勤換算・経験5年以上</t>
        </is>
      </c>
      <c r="F95" s="13" t="n">
        <v>0</v>
      </c>
      <c r="G95" s="13" t="n">
        <v>15</v>
      </c>
      <c r="H95" s="13" t="n">
        <v>41</v>
      </c>
      <c r="I95" s="10" t="inlineStr">
        <is>
          <t>61-4071</t>
        </is>
      </c>
      <c r="J95" s="10" t="inlineStr">
        <is>
          <t>告示122号 別表2 経過的障害児通所給付費等単位数表 第2の1の注8</t>
        </is>
      </c>
      <c r="K95" s="6" t="inlineStr">
        <is>
          <t>単位数は利用定員にかかわらず同額（告示原文どおり）。サービスコードのみ定員15人以下／16〜20人／21人以上で分かれる（令和8年6月版サービスコード表 25児童発達支援(重症児・基本２)と突合済）。</t>
        </is>
      </c>
    </row>
    <row r="96">
      <c r="A96" s="10" t="inlineStr">
        <is>
          <t>児発イ_重心センター</t>
        </is>
      </c>
      <c r="B96" s="10" t="inlineStr">
        <is>
          <t>児童発達支援</t>
        </is>
      </c>
      <c r="C96" s="10" t="inlineStr">
        <is>
          <t>別表2 第2 旧主として重症心身障害児を通わせる児童発達支援センター／定員16〜20人</t>
        </is>
      </c>
      <c r="D96" s="13" t="n">
        <v>3</v>
      </c>
      <c r="E96" s="10" t="inlineStr">
        <is>
          <t>（3）常勤換算・経験5年以上</t>
        </is>
      </c>
      <c r="F96" s="13" t="n">
        <v>16</v>
      </c>
      <c r="G96" s="13" t="n">
        <v>20</v>
      </c>
      <c r="H96" s="13" t="n">
        <v>41</v>
      </c>
      <c r="I96" s="10" t="inlineStr">
        <is>
          <t>61-4072</t>
        </is>
      </c>
      <c r="J96" s="10" t="inlineStr">
        <is>
          <t>告示122号 別表2 経過的障害児通所給付費等単位数表 第2の1の注8</t>
        </is>
      </c>
      <c r="K96" s="6" t="inlineStr">
        <is>
          <t>単位数は利用定員にかかわらず同額（告示原文どおり）。サービスコードのみ定員15人以下／16〜20人／21人以上で分かれる（令和8年6月版サービスコード表 25児童発達支援(重症児・基本２)と突合済）。</t>
        </is>
      </c>
    </row>
    <row r="97">
      <c r="A97" s="10" t="inlineStr">
        <is>
          <t>児発イ_重心センター</t>
        </is>
      </c>
      <c r="B97" s="10" t="inlineStr">
        <is>
          <t>児童発達支援</t>
        </is>
      </c>
      <c r="C97" s="10" t="inlineStr">
        <is>
          <t>別表2 第2 旧主として重症心身障害児を通わせる児童発達支援センター／定員21人以上</t>
        </is>
      </c>
      <c r="D97" s="13" t="n">
        <v>3</v>
      </c>
      <c r="E97" s="10" t="inlineStr">
        <is>
          <t>（3）常勤換算・経験5年以上</t>
        </is>
      </c>
      <c r="F97" s="13" t="n">
        <v>21</v>
      </c>
      <c r="G97" s="13" t="n">
        <v>9999</v>
      </c>
      <c r="H97" s="13" t="n">
        <v>41</v>
      </c>
      <c r="I97" s="10" t="inlineStr">
        <is>
          <t>61-4073</t>
        </is>
      </c>
      <c r="J97" s="10" t="inlineStr">
        <is>
          <t>告示122号 別表2 経過的障害児通所給付費等単位数表 第2の1の注8</t>
        </is>
      </c>
      <c r="K97" s="6" t="inlineStr">
        <is>
          <t>単位数は利用定員にかかわらず同額（告示原文どおり）。サービスコードのみ定員15人以下／16〜20人／21人以上で分かれる（令和8年6月版サービスコード表 25児童発達支援(重症児・基本２)と突合済）。</t>
        </is>
      </c>
    </row>
    <row r="98">
      <c r="A98" s="10" t="inlineStr">
        <is>
          <t>児発イ_重心センター</t>
        </is>
      </c>
      <c r="B98" s="10" t="inlineStr">
        <is>
          <t>児童発達支援</t>
        </is>
      </c>
      <c r="C98" s="10" t="inlineStr">
        <is>
          <t>別表2 第2 旧主として重症心身障害児を通わせる児童発達支援センター／定員15人以下</t>
        </is>
      </c>
      <c r="D98" s="13" t="n">
        <v>4</v>
      </c>
      <c r="E98" s="10" t="inlineStr">
        <is>
          <t>（4）常勤換算・経験5年未満</t>
        </is>
      </c>
      <c r="F98" s="13" t="n">
        <v>0</v>
      </c>
      <c r="G98" s="13" t="n">
        <v>15</v>
      </c>
      <c r="H98" s="13" t="n">
        <v>36</v>
      </c>
      <c r="I98" s="10" t="inlineStr">
        <is>
          <t>61-4358</t>
        </is>
      </c>
      <c r="J98" s="10" t="inlineStr">
        <is>
          <t>告示122号 別表2 経過的障害児通所給付費等単位数表 第2の1の注8</t>
        </is>
      </c>
      <c r="K98" s="6" t="inlineStr">
        <is>
          <t>単位数は利用定員にかかわらず同額（告示原文どおり）。サービスコードのみ定員15人以下／16〜20人／21人以上で分かれる（令和8年6月版サービスコード表 25児童発達支援(重症児・基本２)と突合済）。</t>
        </is>
      </c>
    </row>
    <row r="99">
      <c r="A99" s="10" t="inlineStr">
        <is>
          <t>児発イ_重心センター</t>
        </is>
      </c>
      <c r="B99" s="10" t="inlineStr">
        <is>
          <t>児童発達支援</t>
        </is>
      </c>
      <c r="C99" s="10" t="inlineStr">
        <is>
          <t>別表2 第2 旧主として重症心身障害児を通わせる児童発達支援センター／定員16〜20人</t>
        </is>
      </c>
      <c r="D99" s="13" t="n">
        <v>4</v>
      </c>
      <c r="E99" s="10" t="inlineStr">
        <is>
          <t>（4）常勤換算・経験5年未満</t>
        </is>
      </c>
      <c r="F99" s="13" t="n">
        <v>16</v>
      </c>
      <c r="G99" s="13" t="n">
        <v>20</v>
      </c>
      <c r="H99" s="13" t="n">
        <v>36</v>
      </c>
      <c r="I99" s="10" t="inlineStr">
        <is>
          <t>61-4359</t>
        </is>
      </c>
      <c r="J99" s="10" t="inlineStr">
        <is>
          <t>告示122号 別表2 経過的障害児通所給付費等単位数表 第2の1の注8</t>
        </is>
      </c>
      <c r="K99" s="6" t="inlineStr">
        <is>
          <t>単位数は利用定員にかかわらず同額（告示原文どおり）。サービスコードのみ定員15人以下／16〜20人／21人以上で分かれる（令和8年6月版サービスコード表 25児童発達支援(重症児・基本２)と突合済）。</t>
        </is>
      </c>
    </row>
    <row r="100">
      <c r="A100" s="10" t="inlineStr">
        <is>
          <t>児発イ_重心センター</t>
        </is>
      </c>
      <c r="B100" s="10" t="inlineStr">
        <is>
          <t>児童発達支援</t>
        </is>
      </c>
      <c r="C100" s="10" t="inlineStr">
        <is>
          <t>別表2 第2 旧主として重症心身障害児を通わせる児童発達支援センター／定員21人以上</t>
        </is>
      </c>
      <c r="D100" s="13" t="n">
        <v>4</v>
      </c>
      <c r="E100" s="10" t="inlineStr">
        <is>
          <t>（4）常勤換算・経験5年未満</t>
        </is>
      </c>
      <c r="F100" s="13" t="n">
        <v>21</v>
      </c>
      <c r="G100" s="13" t="n">
        <v>9999</v>
      </c>
      <c r="H100" s="13" t="n">
        <v>36</v>
      </c>
      <c r="I100" s="10" t="inlineStr">
        <is>
          <t>61-4360</t>
        </is>
      </c>
      <c r="J100" s="10" t="inlineStr">
        <is>
          <t>告示122号 別表2 経過的障害児通所給付費等単位数表 第2の1の注8</t>
        </is>
      </c>
      <c r="K100" s="6" t="inlineStr">
        <is>
          <t>単位数は利用定員にかかわらず同額（告示原文どおり）。サービスコードのみ定員15人以下／16〜20人／21人以上で分かれる（令和8年6月版サービスコード表 25児童発達支援(重症児・基本２)と突合済）。</t>
        </is>
      </c>
    </row>
    <row r="101">
      <c r="A101" s="10" t="inlineStr">
        <is>
          <t>児発イ_重心センター</t>
        </is>
      </c>
      <c r="B101" s="10" t="inlineStr">
        <is>
          <t>児童発達支援</t>
        </is>
      </c>
      <c r="C101" s="10" t="inlineStr">
        <is>
          <t>別表2 第2 旧主として重症心身障害児を通わせる児童発達支援センター／定員15人以下</t>
        </is>
      </c>
      <c r="D101" s="13" t="n">
        <v>5</v>
      </c>
      <c r="E101" s="10" t="inlineStr">
        <is>
          <t>（5）その他の従業者</t>
        </is>
      </c>
      <c r="F101" s="13" t="n">
        <v>0</v>
      </c>
      <c r="G101" s="13" t="n">
        <v>15</v>
      </c>
      <c r="H101" s="13" t="n">
        <v>30</v>
      </c>
      <c r="I101" s="10" t="inlineStr">
        <is>
          <t>61-4361</t>
        </is>
      </c>
      <c r="J101" s="10" t="inlineStr">
        <is>
          <t>告示122号 別表2 経過的障害児通所給付費等単位数表 第2の1の注8</t>
        </is>
      </c>
      <c r="K101" s="6" t="inlineStr">
        <is>
          <t>単位数は利用定員にかかわらず同額（告示原文どおり）。サービスコードのみ定員15人以下／16〜20人／21人以上で分かれる（令和8年6月版サービスコード表 25児童発達支援(重症児・基本２)と突合済）。</t>
        </is>
      </c>
    </row>
    <row r="102">
      <c r="A102" s="10" t="inlineStr">
        <is>
          <t>児発イ_重心センター</t>
        </is>
      </c>
      <c r="B102" s="10" t="inlineStr">
        <is>
          <t>児童発達支援</t>
        </is>
      </c>
      <c r="C102" s="10" t="inlineStr">
        <is>
          <t>別表2 第2 旧主として重症心身障害児を通わせる児童発達支援センター／定員16〜20人</t>
        </is>
      </c>
      <c r="D102" s="13" t="n">
        <v>5</v>
      </c>
      <c r="E102" s="10" t="inlineStr">
        <is>
          <t>（5）その他の従業者</t>
        </is>
      </c>
      <c r="F102" s="13" t="n">
        <v>16</v>
      </c>
      <c r="G102" s="13" t="n">
        <v>20</v>
      </c>
      <c r="H102" s="13" t="n">
        <v>30</v>
      </c>
      <c r="I102" s="10" t="inlineStr">
        <is>
          <t>61-4362</t>
        </is>
      </c>
      <c r="J102" s="10" t="inlineStr">
        <is>
          <t>告示122号 別表2 経過的障害児通所給付費等単位数表 第2の1の注8</t>
        </is>
      </c>
      <c r="K102" s="6" t="inlineStr">
        <is>
          <t>単位数は利用定員にかかわらず同額（告示原文どおり）。サービスコードのみ定員15人以下／16〜20人／21人以上で分かれる（令和8年6月版サービスコード表 25児童発達支援(重症児・基本２)と突合済）。</t>
        </is>
      </c>
    </row>
    <row r="103">
      <c r="A103" s="10" t="inlineStr">
        <is>
          <t>児発イ_重心センター</t>
        </is>
      </c>
      <c r="B103" s="10" t="inlineStr">
        <is>
          <t>児童発達支援</t>
        </is>
      </c>
      <c r="C103" s="10" t="inlineStr">
        <is>
          <t>別表2 第2 旧主として重症心身障害児を通わせる児童発達支援センター／定員21人以上</t>
        </is>
      </c>
      <c r="D103" s="13" t="n">
        <v>5</v>
      </c>
      <c r="E103" s="10" t="inlineStr">
        <is>
          <t>（5）その他の従業者</t>
        </is>
      </c>
      <c r="F103" s="13" t="n">
        <v>21</v>
      </c>
      <c r="G103" s="13" t="n">
        <v>9999</v>
      </c>
      <c r="H103" s="13" t="n">
        <v>30</v>
      </c>
      <c r="I103" s="10" t="inlineStr">
        <is>
          <t>61-4363</t>
        </is>
      </c>
      <c r="J103" s="10" t="inlineStr">
        <is>
          <t>告示122号 別表2 経過的障害児通所給付費等単位数表 第2の1の注8</t>
        </is>
      </c>
      <c r="K103" s="6" t="inlineStr">
        <is>
          <t>単位数は利用定員にかかわらず同額（告示原文どおり）。サービスコードのみ定員15人以下／16〜20人／21人以上で分かれる（令和8年6月版サービスコード表 25児童発達支援(重症児・基本２)と突合済）。</t>
        </is>
      </c>
    </row>
    <row r="104">
      <c r="A104" s="10" t="inlineStr">
        <is>
          <t>児発イ_難聴センター</t>
        </is>
      </c>
      <c r="B104" s="10" t="inlineStr">
        <is>
          <t>児童発達支援</t>
        </is>
      </c>
      <c r="C104" s="10" t="inlineStr">
        <is>
          <t>別表2 第1 旧主として難聴児を通わせる児童発達支援センター／定員20人以下</t>
        </is>
      </c>
      <c r="D104" s="13" t="n">
        <v>1</v>
      </c>
      <c r="E104" s="10" t="inlineStr">
        <is>
          <t>（1）常勤専従・経験5年以上</t>
        </is>
      </c>
      <c r="F104" s="13" t="n">
        <v>0</v>
      </c>
      <c r="G104" s="13" t="n">
        <v>20</v>
      </c>
      <c r="H104" s="13" t="n">
        <v>62</v>
      </c>
      <c r="I104" s="10" t="inlineStr">
        <is>
          <t>61-4007</t>
        </is>
      </c>
      <c r="J104" s="10" t="inlineStr">
        <is>
          <t>告示122号 別表2 経過的障害児通所給付費等単位数表 第1の1の注11</t>
        </is>
      </c>
      <c r="K104"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05">
      <c r="A105" s="10" t="inlineStr">
        <is>
          <t>児発イ_難聴センター</t>
        </is>
      </c>
      <c r="B105" s="10" t="inlineStr">
        <is>
          <t>児童発達支援</t>
        </is>
      </c>
      <c r="C105" s="10" t="inlineStr">
        <is>
          <t>別表2 第1 旧主として難聴児を通わせる児童発達支援センター／定員21〜30人</t>
        </is>
      </c>
      <c r="D105" s="13" t="n">
        <v>1</v>
      </c>
      <c r="E105" s="10" t="inlineStr">
        <is>
          <t>（1）常勤専従・経験5年以上</t>
        </is>
      </c>
      <c r="F105" s="13" t="n">
        <v>21</v>
      </c>
      <c r="G105" s="13" t="n">
        <v>30</v>
      </c>
      <c r="H105" s="13" t="n">
        <v>62</v>
      </c>
      <c r="I105" s="10" t="inlineStr">
        <is>
          <t>61-4008</t>
        </is>
      </c>
      <c r="J105" s="10" t="inlineStr">
        <is>
          <t>告示122号 別表2 経過的障害児通所給付費等単位数表 第1の1の注11</t>
        </is>
      </c>
      <c r="K105"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06">
      <c r="A106" s="10" t="inlineStr">
        <is>
          <t>児発イ_難聴センター</t>
        </is>
      </c>
      <c r="B106" s="10" t="inlineStr">
        <is>
          <t>児童発達支援</t>
        </is>
      </c>
      <c r="C106" s="10" t="inlineStr">
        <is>
          <t>別表2 第1 旧主として難聴児を通わせる児童発達支援センター／定員31〜40人</t>
        </is>
      </c>
      <c r="D106" s="13" t="n">
        <v>1</v>
      </c>
      <c r="E106" s="10" t="inlineStr">
        <is>
          <t>（1）常勤専従・経験5年以上</t>
        </is>
      </c>
      <c r="F106" s="13" t="n">
        <v>31</v>
      </c>
      <c r="G106" s="13" t="n">
        <v>40</v>
      </c>
      <c r="H106" s="13" t="n">
        <v>53</v>
      </c>
      <c r="I106" s="10" t="inlineStr">
        <is>
          <t>61-4009</t>
        </is>
      </c>
      <c r="J106" s="10" t="inlineStr">
        <is>
          <t>告示122号 別表2 経過的障害児通所給付費等単位数表 第1の1の注11</t>
        </is>
      </c>
      <c r="K106"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07">
      <c r="A107" s="10" t="inlineStr">
        <is>
          <t>児発イ_難聴センター</t>
        </is>
      </c>
      <c r="B107" s="10" t="inlineStr">
        <is>
          <t>児童発達支援</t>
        </is>
      </c>
      <c r="C107" s="10" t="inlineStr">
        <is>
          <t>別表2 第1 旧主として難聴児を通わせる児童発達支援センター／定員41人以上</t>
        </is>
      </c>
      <c r="D107" s="13" t="n">
        <v>1</v>
      </c>
      <c r="E107" s="10" t="inlineStr">
        <is>
          <t>（1）常勤専従・経験5年以上</t>
        </is>
      </c>
      <c r="F107" s="13" t="n">
        <v>41</v>
      </c>
      <c r="G107" s="13" t="n">
        <v>9999</v>
      </c>
      <c r="H107" s="13" t="n">
        <v>42</v>
      </c>
      <c r="I107" s="10" t="inlineStr">
        <is>
          <t>61-4010</t>
        </is>
      </c>
      <c r="J107" s="10" t="inlineStr">
        <is>
          <t>告示122号 別表2 経過的障害児通所給付費等単位数表 第1の1の注11</t>
        </is>
      </c>
      <c r="K107"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08">
      <c r="A108" s="10" t="inlineStr">
        <is>
          <t>児発イ_難聴センター</t>
        </is>
      </c>
      <c r="B108" s="10" t="inlineStr">
        <is>
          <t>児童発達支援</t>
        </is>
      </c>
      <c r="C108" s="10" t="inlineStr">
        <is>
          <t>別表2 第1 旧主として難聴児を通わせる児童発達支援センター／定員20人以下</t>
        </is>
      </c>
      <c r="D108" s="13" t="n">
        <v>2</v>
      </c>
      <c r="E108" s="10" t="inlineStr">
        <is>
          <t>（2）常勤専従・経験5年未満</t>
        </is>
      </c>
      <c r="F108" s="13" t="n">
        <v>0</v>
      </c>
      <c r="G108" s="13" t="n">
        <v>20</v>
      </c>
      <c r="H108" s="13" t="n">
        <v>51</v>
      </c>
      <c r="I108" s="10" t="inlineStr">
        <is>
          <t>61-4037</t>
        </is>
      </c>
      <c r="J108" s="10" t="inlineStr">
        <is>
          <t>告示122号 別表2 経過的障害児通所給付費等単位数表 第1の1の注11</t>
        </is>
      </c>
      <c r="K108"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09">
      <c r="A109" s="10" t="inlineStr">
        <is>
          <t>児発イ_難聴センター</t>
        </is>
      </c>
      <c r="B109" s="10" t="inlineStr">
        <is>
          <t>児童発達支援</t>
        </is>
      </c>
      <c r="C109" s="10" t="inlineStr">
        <is>
          <t>別表2 第1 旧主として難聴児を通わせる児童発達支援センター／定員21〜30人</t>
        </is>
      </c>
      <c r="D109" s="13" t="n">
        <v>2</v>
      </c>
      <c r="E109" s="10" t="inlineStr">
        <is>
          <t>（2）常勤専従・経験5年未満</t>
        </is>
      </c>
      <c r="F109" s="13" t="n">
        <v>21</v>
      </c>
      <c r="G109" s="13" t="n">
        <v>30</v>
      </c>
      <c r="H109" s="13" t="n">
        <v>51</v>
      </c>
      <c r="I109" s="10" t="inlineStr">
        <is>
          <t>61-4038</t>
        </is>
      </c>
      <c r="J109" s="10" t="inlineStr">
        <is>
          <t>告示122号 別表2 経過的障害児通所給付費等単位数表 第1の1の注11</t>
        </is>
      </c>
      <c r="K109"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0">
      <c r="A110" s="10" t="inlineStr">
        <is>
          <t>児発イ_難聴センター</t>
        </is>
      </c>
      <c r="B110" s="10" t="inlineStr">
        <is>
          <t>児童発達支援</t>
        </is>
      </c>
      <c r="C110" s="10" t="inlineStr">
        <is>
          <t>別表2 第1 旧主として難聴児を通わせる児童発達支援センター／定員31〜40人</t>
        </is>
      </c>
      <c r="D110" s="13" t="n">
        <v>2</v>
      </c>
      <c r="E110" s="10" t="inlineStr">
        <is>
          <t>（2）常勤専従・経験5年未満</t>
        </is>
      </c>
      <c r="F110" s="13" t="n">
        <v>31</v>
      </c>
      <c r="G110" s="13" t="n">
        <v>40</v>
      </c>
      <c r="H110" s="13" t="n">
        <v>43</v>
      </c>
      <c r="I110" s="10" t="inlineStr">
        <is>
          <t>61-4039</t>
        </is>
      </c>
      <c r="J110" s="10" t="inlineStr">
        <is>
          <t>告示122号 別表2 経過的障害児通所給付費等単位数表 第1の1の注11</t>
        </is>
      </c>
      <c r="K110"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1">
      <c r="A111" s="10" t="inlineStr">
        <is>
          <t>児発イ_難聴センター</t>
        </is>
      </c>
      <c r="B111" s="10" t="inlineStr">
        <is>
          <t>児童発達支援</t>
        </is>
      </c>
      <c r="C111" s="10" t="inlineStr">
        <is>
          <t>別表2 第1 旧主として難聴児を通わせる児童発達支援センター／定員41人以上</t>
        </is>
      </c>
      <c r="D111" s="13" t="n">
        <v>2</v>
      </c>
      <c r="E111" s="10" t="inlineStr">
        <is>
          <t>（2）常勤専従・経験5年未満</t>
        </is>
      </c>
      <c r="F111" s="13" t="n">
        <v>41</v>
      </c>
      <c r="G111" s="13" t="n">
        <v>9999</v>
      </c>
      <c r="H111" s="13" t="n">
        <v>34</v>
      </c>
      <c r="I111" s="10" t="inlineStr">
        <is>
          <t>61-4040</t>
        </is>
      </c>
      <c r="J111" s="10" t="inlineStr">
        <is>
          <t>告示122号 別表2 経過的障害児通所給付費等単位数表 第1の1の注11</t>
        </is>
      </c>
      <c r="K111"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2">
      <c r="A112" s="10" t="inlineStr">
        <is>
          <t>児発イ_難聴センター</t>
        </is>
      </c>
      <c r="B112" s="10" t="inlineStr">
        <is>
          <t>児童発達支援</t>
        </is>
      </c>
      <c r="C112" s="10" t="inlineStr">
        <is>
          <t>別表2 第1 旧主として難聴児を通わせる児童発達支援センター／定員20人以下</t>
        </is>
      </c>
      <c r="D112" s="13" t="n">
        <v>3</v>
      </c>
      <c r="E112" s="10" t="inlineStr">
        <is>
          <t>（3）常勤換算・経験5年以上</t>
        </is>
      </c>
      <c r="F112" s="13" t="n">
        <v>0</v>
      </c>
      <c r="G112" s="13" t="n">
        <v>20</v>
      </c>
      <c r="H112" s="13" t="n">
        <v>41</v>
      </c>
      <c r="I112" s="10" t="inlineStr">
        <is>
          <t>61-4067</t>
        </is>
      </c>
      <c r="J112" s="10" t="inlineStr">
        <is>
          <t>告示122号 別表2 経過的障害児通所給付費等単位数表 第1の1の注11</t>
        </is>
      </c>
      <c r="K112"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3">
      <c r="A113" s="10" t="inlineStr">
        <is>
          <t>児発イ_難聴センター</t>
        </is>
      </c>
      <c r="B113" s="10" t="inlineStr">
        <is>
          <t>児童発達支援</t>
        </is>
      </c>
      <c r="C113" s="10" t="inlineStr">
        <is>
          <t>別表2 第1 旧主として難聴児を通わせる児童発達支援センター／定員21〜30人</t>
        </is>
      </c>
      <c r="D113" s="13" t="n">
        <v>3</v>
      </c>
      <c r="E113" s="10" t="inlineStr">
        <is>
          <t>（3）常勤換算・経験5年以上</t>
        </is>
      </c>
      <c r="F113" s="13" t="n">
        <v>21</v>
      </c>
      <c r="G113" s="13" t="n">
        <v>30</v>
      </c>
      <c r="H113" s="13" t="n">
        <v>41</v>
      </c>
      <c r="I113" s="10" t="inlineStr">
        <is>
          <t>61-4068</t>
        </is>
      </c>
      <c r="J113" s="10" t="inlineStr">
        <is>
          <t>告示122号 別表2 経過的障害児通所給付費等単位数表 第1の1の注11</t>
        </is>
      </c>
      <c r="K113"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4">
      <c r="A114" s="10" t="inlineStr">
        <is>
          <t>児発イ_難聴センター</t>
        </is>
      </c>
      <c r="B114" s="10" t="inlineStr">
        <is>
          <t>児童発達支援</t>
        </is>
      </c>
      <c r="C114" s="10" t="inlineStr">
        <is>
          <t>別表2 第1 旧主として難聴児を通わせる児童発達支援センター／定員31〜40人</t>
        </is>
      </c>
      <c r="D114" s="13" t="n">
        <v>3</v>
      </c>
      <c r="E114" s="10" t="inlineStr">
        <is>
          <t>（3）常勤換算・経験5年以上</t>
        </is>
      </c>
      <c r="F114" s="13" t="n">
        <v>31</v>
      </c>
      <c r="G114" s="13" t="n">
        <v>40</v>
      </c>
      <c r="H114" s="13" t="n">
        <v>35</v>
      </c>
      <c r="I114" s="10" t="inlineStr">
        <is>
          <t>61-4069</t>
        </is>
      </c>
      <c r="J114" s="10" t="inlineStr">
        <is>
          <t>告示122号 別表2 経過的障害児通所給付費等単位数表 第1の1の注11</t>
        </is>
      </c>
      <c r="K114"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5">
      <c r="A115" s="10" t="inlineStr">
        <is>
          <t>児発イ_難聴センター</t>
        </is>
      </c>
      <c r="B115" s="10" t="inlineStr">
        <is>
          <t>児童発達支援</t>
        </is>
      </c>
      <c r="C115" s="10" t="inlineStr">
        <is>
          <t>別表2 第1 旧主として難聴児を通わせる児童発達支援センター／定員41人以上</t>
        </is>
      </c>
      <c r="D115" s="13" t="n">
        <v>3</v>
      </c>
      <c r="E115" s="10" t="inlineStr">
        <is>
          <t>（3）常勤換算・経験5年以上</t>
        </is>
      </c>
      <c r="F115" s="13" t="n">
        <v>41</v>
      </c>
      <c r="G115" s="13" t="n">
        <v>9999</v>
      </c>
      <c r="H115" s="13" t="n">
        <v>27</v>
      </c>
      <c r="I115" s="10" t="inlineStr">
        <is>
          <t>61-4070</t>
        </is>
      </c>
      <c r="J115" s="10" t="inlineStr">
        <is>
          <t>告示122号 別表2 経過的障害児通所給付費等単位数表 第1の1の注11</t>
        </is>
      </c>
      <c r="K115"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6">
      <c r="A116" s="10" t="inlineStr">
        <is>
          <t>児発イ_難聴センター</t>
        </is>
      </c>
      <c r="B116" s="10" t="inlineStr">
        <is>
          <t>児童発達支援</t>
        </is>
      </c>
      <c r="C116" s="10" t="inlineStr">
        <is>
          <t>別表2 第1 旧主として難聴児を通わせる児童発達支援センター／定員20人以下</t>
        </is>
      </c>
      <c r="D116" s="13" t="n">
        <v>4</v>
      </c>
      <c r="E116" s="10" t="inlineStr">
        <is>
          <t>（4）常勤換算・経験5年未満</t>
        </is>
      </c>
      <c r="F116" s="13" t="n">
        <v>0</v>
      </c>
      <c r="G116" s="13" t="n">
        <v>20</v>
      </c>
      <c r="H116" s="13" t="n">
        <v>36</v>
      </c>
      <c r="I116" s="10" t="inlineStr">
        <is>
          <t>61-4350</t>
        </is>
      </c>
      <c r="J116" s="10" t="inlineStr">
        <is>
          <t>告示122号 別表2 経過的障害児通所給付費等単位数表 第1の1の注11</t>
        </is>
      </c>
      <c r="K116"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7">
      <c r="A117" s="10" t="inlineStr">
        <is>
          <t>児発イ_難聴センター</t>
        </is>
      </c>
      <c r="B117" s="10" t="inlineStr">
        <is>
          <t>児童発達支援</t>
        </is>
      </c>
      <c r="C117" s="10" t="inlineStr">
        <is>
          <t>別表2 第1 旧主として難聴児を通わせる児童発達支援センター／定員21〜30人</t>
        </is>
      </c>
      <c r="D117" s="13" t="n">
        <v>4</v>
      </c>
      <c r="E117" s="10" t="inlineStr">
        <is>
          <t>（4）常勤換算・経験5年未満</t>
        </is>
      </c>
      <c r="F117" s="13" t="n">
        <v>21</v>
      </c>
      <c r="G117" s="13" t="n">
        <v>30</v>
      </c>
      <c r="H117" s="13" t="n">
        <v>36</v>
      </c>
      <c r="I117" s="10" t="inlineStr">
        <is>
          <t>61-4351</t>
        </is>
      </c>
      <c r="J117" s="10" t="inlineStr">
        <is>
          <t>告示122号 別表2 経過的障害児通所給付費等単位数表 第1の1の注11</t>
        </is>
      </c>
      <c r="K117"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8">
      <c r="A118" s="10" t="inlineStr">
        <is>
          <t>児発イ_難聴センター</t>
        </is>
      </c>
      <c r="B118" s="10" t="inlineStr">
        <is>
          <t>児童発達支援</t>
        </is>
      </c>
      <c r="C118" s="10" t="inlineStr">
        <is>
          <t>別表2 第1 旧主として難聴児を通わせる児童発達支援センター／定員31〜40人</t>
        </is>
      </c>
      <c r="D118" s="13" t="n">
        <v>4</v>
      </c>
      <c r="E118" s="10" t="inlineStr">
        <is>
          <t>（4）常勤換算・経験5年未満</t>
        </is>
      </c>
      <c r="F118" s="13" t="n">
        <v>31</v>
      </c>
      <c r="G118" s="13" t="n">
        <v>40</v>
      </c>
      <c r="H118" s="13" t="n">
        <v>31</v>
      </c>
      <c r="I118" s="10" t="inlineStr">
        <is>
          <t>61-4352</t>
        </is>
      </c>
      <c r="J118" s="10" t="inlineStr">
        <is>
          <t>告示122号 別表2 経過的障害児通所給付費等単位数表 第1の1の注11</t>
        </is>
      </c>
      <c r="K118"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19">
      <c r="A119" s="10" t="inlineStr">
        <is>
          <t>児発イ_難聴センター</t>
        </is>
      </c>
      <c r="B119" s="10" t="inlineStr">
        <is>
          <t>児童発達支援</t>
        </is>
      </c>
      <c r="C119" s="10" t="inlineStr">
        <is>
          <t>別表2 第1 旧主として難聴児を通わせる児童発達支援センター／定員41人以上</t>
        </is>
      </c>
      <c r="D119" s="13" t="n">
        <v>4</v>
      </c>
      <c r="E119" s="10" t="inlineStr">
        <is>
          <t>（4）常勤換算・経験5年未満</t>
        </is>
      </c>
      <c r="F119" s="13" t="n">
        <v>41</v>
      </c>
      <c r="G119" s="13" t="n">
        <v>9999</v>
      </c>
      <c r="H119" s="13" t="n">
        <v>24</v>
      </c>
      <c r="I119" s="10" t="inlineStr">
        <is>
          <t>61-4353</t>
        </is>
      </c>
      <c r="J119" s="10" t="inlineStr">
        <is>
          <t>告示122号 別表2 経過的障害児通所給付費等単位数表 第1の1の注11</t>
        </is>
      </c>
      <c r="K119"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20">
      <c r="A120" s="10" t="inlineStr">
        <is>
          <t>児発イ_難聴センター</t>
        </is>
      </c>
      <c r="B120" s="10" t="inlineStr">
        <is>
          <t>児童発達支援</t>
        </is>
      </c>
      <c r="C120" s="10" t="inlineStr">
        <is>
          <t>別表2 第1 旧主として難聴児を通わせる児童発達支援センター／定員20人以下</t>
        </is>
      </c>
      <c r="D120" s="13" t="n">
        <v>5</v>
      </c>
      <c r="E120" s="10" t="inlineStr">
        <is>
          <t>（5）その他の従業者</t>
        </is>
      </c>
      <c r="F120" s="13" t="n">
        <v>0</v>
      </c>
      <c r="G120" s="13" t="n">
        <v>20</v>
      </c>
      <c r="H120" s="13" t="n">
        <v>30</v>
      </c>
      <c r="I120" s="10" t="inlineStr">
        <is>
          <t>61-4354</t>
        </is>
      </c>
      <c r="J120" s="10" t="inlineStr">
        <is>
          <t>告示122号 別表2 経過的障害児通所給付費等単位数表 第1の1の注11</t>
        </is>
      </c>
      <c r="K120"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21">
      <c r="A121" s="10" t="inlineStr">
        <is>
          <t>児発イ_難聴センター</t>
        </is>
      </c>
      <c r="B121" s="10" t="inlineStr">
        <is>
          <t>児童発達支援</t>
        </is>
      </c>
      <c r="C121" s="10" t="inlineStr">
        <is>
          <t>別表2 第1 旧主として難聴児を通わせる児童発達支援センター／定員21〜30人</t>
        </is>
      </c>
      <c r="D121" s="13" t="n">
        <v>5</v>
      </c>
      <c r="E121" s="10" t="inlineStr">
        <is>
          <t>（5）その他の従業者</t>
        </is>
      </c>
      <c r="F121" s="13" t="n">
        <v>21</v>
      </c>
      <c r="G121" s="13" t="n">
        <v>30</v>
      </c>
      <c r="H121" s="13" t="n">
        <v>30</v>
      </c>
      <c r="I121" s="10" t="inlineStr">
        <is>
          <t>61-4355</t>
        </is>
      </c>
      <c r="J121" s="10" t="inlineStr">
        <is>
          <t>告示122号 別表2 経過的障害児通所給付費等単位数表 第1の1の注11</t>
        </is>
      </c>
      <c r="K121"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22">
      <c r="A122" s="10" t="inlineStr">
        <is>
          <t>児発イ_難聴センター</t>
        </is>
      </c>
      <c r="B122" s="10" t="inlineStr">
        <is>
          <t>児童発達支援</t>
        </is>
      </c>
      <c r="C122" s="10" t="inlineStr">
        <is>
          <t>別表2 第1 旧主として難聴児を通わせる児童発達支援センター／定員31〜40人</t>
        </is>
      </c>
      <c r="D122" s="13" t="n">
        <v>5</v>
      </c>
      <c r="E122" s="10" t="inlineStr">
        <is>
          <t>（5）その他の従業者</t>
        </is>
      </c>
      <c r="F122" s="13" t="n">
        <v>31</v>
      </c>
      <c r="G122" s="13" t="n">
        <v>40</v>
      </c>
      <c r="H122" s="13" t="n">
        <v>26</v>
      </c>
      <c r="I122" s="10" t="inlineStr">
        <is>
          <t>61-4356</t>
        </is>
      </c>
      <c r="J122" s="10" t="inlineStr">
        <is>
          <t>告示122号 別表2 経過的障害児通所給付費等単位数表 第1の1の注11</t>
        </is>
      </c>
      <c r="K122"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23">
      <c r="A123" s="10" t="inlineStr">
        <is>
          <t>児発イ_難聴センター</t>
        </is>
      </c>
      <c r="B123" s="10" t="inlineStr">
        <is>
          <t>児童発達支援</t>
        </is>
      </c>
      <c r="C123" s="10" t="inlineStr">
        <is>
          <t>別表2 第1 旧主として難聴児を通わせる児童発達支援センター／定員41人以上</t>
        </is>
      </c>
      <c r="D123" s="13" t="n">
        <v>5</v>
      </c>
      <c r="E123" s="10" t="inlineStr">
        <is>
          <t>（5）その他の従業者</t>
        </is>
      </c>
      <c r="F123" s="13" t="n">
        <v>41</v>
      </c>
      <c r="G123" s="13" t="n">
        <v>9999</v>
      </c>
      <c r="H123" s="13" t="n">
        <v>20</v>
      </c>
      <c r="I123" s="10" t="inlineStr">
        <is>
          <t>61-4357</t>
        </is>
      </c>
      <c r="J123" s="10" t="inlineStr">
        <is>
          <t>告示122号 別表2 経過的障害児通所給付費等単位数表 第1の1の注11</t>
        </is>
      </c>
      <c r="K123" s="6" t="inlineStr">
        <is>
          <t>告示の定員区分は「30人以下／31〜40人／41人以上」の3区分。サービスコードは30人以下がさらに20人以下と21〜30人に分かれる（単位数は同額。令和8年6月版サービスコード表 25児童発達支援(難聴・基本２)と突合済）。</t>
        </is>
      </c>
    </row>
    <row r="124">
      <c r="A124" s="10" t="inlineStr">
        <is>
          <t>放デイイ</t>
        </is>
      </c>
      <c r="B124" s="10" t="inlineStr">
        <is>
          <t>放課後等デイサービス</t>
        </is>
      </c>
      <c r="C124" s="10" t="inlineStr">
        <is>
          <t>イ 重症心身障害児以外／定員10人以下</t>
        </is>
      </c>
      <c r="D124" s="13" t="n">
        <v>1</v>
      </c>
      <c r="E124" s="10" t="inlineStr">
        <is>
          <t>（1）常勤専従・経験5年以上</t>
        </is>
      </c>
      <c r="F124" s="13" t="n">
        <v>0</v>
      </c>
      <c r="G124" s="13" t="n">
        <v>10</v>
      </c>
      <c r="H124" s="13" t="n">
        <v>187</v>
      </c>
      <c r="I124" s="10" t="inlineStr">
        <is>
          <t>63-4400</t>
        </is>
      </c>
      <c r="J124" s="10" t="inlineStr">
        <is>
          <t>告示122号 別表 第3の1の注7 イ</t>
        </is>
      </c>
      <c r="K124" s="6" t="inlineStr">
        <is>
          <t>令和8年6月版 障害児通所支援サービスコード表（27放課後等デイ(基本２)）と全件突合し一致を確認済。</t>
        </is>
      </c>
    </row>
    <row r="125">
      <c r="A125" s="10" t="inlineStr">
        <is>
          <t>放デイイ</t>
        </is>
      </c>
      <c r="B125" s="10" t="inlineStr">
        <is>
          <t>放課後等デイサービス</t>
        </is>
      </c>
      <c r="C125" s="10" t="inlineStr">
        <is>
          <t>イ 重症心身障害児以外／定員11〜20人</t>
        </is>
      </c>
      <c r="D125" s="13" t="n">
        <v>1</v>
      </c>
      <c r="E125" s="10" t="inlineStr">
        <is>
          <t>（1）常勤専従・経験5年以上</t>
        </is>
      </c>
      <c r="F125" s="13" t="n">
        <v>11</v>
      </c>
      <c r="G125" s="13" t="n">
        <v>20</v>
      </c>
      <c r="H125" s="13" t="n">
        <v>125</v>
      </c>
      <c r="I125" s="10" t="inlineStr">
        <is>
          <t>63-4401</t>
        </is>
      </c>
      <c r="J125" s="10" t="inlineStr">
        <is>
          <t>告示122号 別表 第3の1の注7 イ</t>
        </is>
      </c>
      <c r="K125" s="6" t="inlineStr">
        <is>
          <t>令和8年6月版 障害児通所支援サービスコード表（27放課後等デイ(基本２)）と全件突合し一致を確認済。</t>
        </is>
      </c>
    </row>
    <row r="126">
      <c r="A126" s="10" t="inlineStr">
        <is>
          <t>放デイイ</t>
        </is>
      </c>
      <c r="B126" s="10" t="inlineStr">
        <is>
          <t>放課後等デイサービス</t>
        </is>
      </c>
      <c r="C126" s="10" t="inlineStr">
        <is>
          <t>イ 重症心身障害児以外／定員21人以上</t>
        </is>
      </c>
      <c r="D126" s="13" t="n">
        <v>1</v>
      </c>
      <c r="E126" s="10" t="inlineStr">
        <is>
          <t>（1）常勤専従・経験5年以上</t>
        </is>
      </c>
      <c r="F126" s="13" t="n">
        <v>21</v>
      </c>
      <c r="G126" s="13" t="n">
        <v>9999</v>
      </c>
      <c r="H126" s="13" t="n">
        <v>75</v>
      </c>
      <c r="I126" s="10" t="inlineStr">
        <is>
          <t>63-4402</t>
        </is>
      </c>
      <c r="J126" s="10" t="inlineStr">
        <is>
          <t>告示122号 別表 第3の1の注7 イ</t>
        </is>
      </c>
      <c r="K126" s="6" t="inlineStr">
        <is>
          <t>令和8年6月版 障害児通所支援サービスコード表（27放課後等デイ(基本２)）と全件突合し一致を確認済。</t>
        </is>
      </c>
    </row>
    <row r="127">
      <c r="A127" s="10" t="inlineStr">
        <is>
          <t>放デイイ</t>
        </is>
      </c>
      <c r="B127" s="10" t="inlineStr">
        <is>
          <t>放課後等デイサービス</t>
        </is>
      </c>
      <c r="C127" s="10" t="inlineStr">
        <is>
          <t>イ 重症心身障害児以外／定員10人以下</t>
        </is>
      </c>
      <c r="D127" s="13" t="n">
        <v>2</v>
      </c>
      <c r="E127" s="10" t="inlineStr">
        <is>
          <t>（2）常勤専従・経験5年未満</t>
        </is>
      </c>
      <c r="F127" s="13" t="n">
        <v>0</v>
      </c>
      <c r="G127" s="13" t="n">
        <v>10</v>
      </c>
      <c r="H127" s="13" t="n">
        <v>152</v>
      </c>
      <c r="I127" s="10" t="inlineStr">
        <is>
          <t>63-4417</t>
        </is>
      </c>
      <c r="J127" s="10" t="inlineStr">
        <is>
          <t>告示122号 別表 第3の1の注7 イ</t>
        </is>
      </c>
      <c r="K127" s="6" t="inlineStr">
        <is>
          <t>令和8年6月版 障害児通所支援サービスコード表（27放課後等デイ(基本２)）と全件突合し一致を確認済。</t>
        </is>
      </c>
    </row>
    <row r="128">
      <c r="A128" s="10" t="inlineStr">
        <is>
          <t>放デイイ</t>
        </is>
      </c>
      <c r="B128" s="10" t="inlineStr">
        <is>
          <t>放課後等デイサービス</t>
        </is>
      </c>
      <c r="C128" s="10" t="inlineStr">
        <is>
          <t>イ 重症心身障害児以外／定員11〜20人</t>
        </is>
      </c>
      <c r="D128" s="13" t="n">
        <v>2</v>
      </c>
      <c r="E128" s="10" t="inlineStr">
        <is>
          <t>（2）常勤専従・経験5年未満</t>
        </is>
      </c>
      <c r="F128" s="13" t="n">
        <v>11</v>
      </c>
      <c r="G128" s="13" t="n">
        <v>20</v>
      </c>
      <c r="H128" s="13" t="n">
        <v>101</v>
      </c>
      <c r="I128" s="10" t="inlineStr">
        <is>
          <t>63-4418</t>
        </is>
      </c>
      <c r="J128" s="10" t="inlineStr">
        <is>
          <t>告示122号 別表 第3の1の注7 イ</t>
        </is>
      </c>
      <c r="K128" s="6" t="inlineStr">
        <is>
          <t>令和8年6月版 障害児通所支援サービスコード表（27放課後等デイ(基本２)）と全件突合し一致を確認済。</t>
        </is>
      </c>
    </row>
    <row r="129">
      <c r="A129" s="10" t="inlineStr">
        <is>
          <t>放デイイ</t>
        </is>
      </c>
      <c r="B129" s="10" t="inlineStr">
        <is>
          <t>放課後等デイサービス</t>
        </is>
      </c>
      <c r="C129" s="10" t="inlineStr">
        <is>
          <t>イ 重症心身障害児以外／定員21人以上</t>
        </is>
      </c>
      <c r="D129" s="13" t="n">
        <v>2</v>
      </c>
      <c r="E129" s="10" t="inlineStr">
        <is>
          <t>（2）常勤専従・経験5年未満</t>
        </is>
      </c>
      <c r="F129" s="13" t="n">
        <v>21</v>
      </c>
      <c r="G129" s="13" t="n">
        <v>9999</v>
      </c>
      <c r="H129" s="13" t="n">
        <v>59</v>
      </c>
      <c r="I129" s="10" t="inlineStr">
        <is>
          <t>63-4419</t>
        </is>
      </c>
      <c r="J129" s="10" t="inlineStr">
        <is>
          <t>告示122号 別表 第3の1の注7 イ</t>
        </is>
      </c>
      <c r="K129" s="6" t="inlineStr">
        <is>
          <t>令和8年6月版 障害児通所支援サービスコード表（27放課後等デイ(基本２)）と全件突合し一致を確認済。</t>
        </is>
      </c>
    </row>
    <row r="130">
      <c r="A130" s="10" t="inlineStr">
        <is>
          <t>放デイイ</t>
        </is>
      </c>
      <c r="B130" s="10" t="inlineStr">
        <is>
          <t>放課後等デイサービス</t>
        </is>
      </c>
      <c r="C130" s="10" t="inlineStr">
        <is>
          <t>イ 重症心身障害児以外／定員10人以下</t>
        </is>
      </c>
      <c r="D130" s="13" t="n">
        <v>3</v>
      </c>
      <c r="E130" s="10" t="inlineStr">
        <is>
          <t>（3）常勤換算・経験5年以上</t>
        </is>
      </c>
      <c r="F130" s="13" t="n">
        <v>0</v>
      </c>
      <c r="G130" s="13" t="n">
        <v>10</v>
      </c>
      <c r="H130" s="13" t="n">
        <v>123</v>
      </c>
      <c r="I130" s="10" t="inlineStr">
        <is>
          <t>63-4434</t>
        </is>
      </c>
      <c r="J130" s="10" t="inlineStr">
        <is>
          <t>告示122号 別表 第3の1の注7 イ</t>
        </is>
      </c>
      <c r="K130" s="6" t="inlineStr">
        <is>
          <t>令和8年6月版 障害児通所支援サービスコード表（27放課後等デイ(基本２)）と全件突合し一致を確認済。</t>
        </is>
      </c>
    </row>
    <row r="131">
      <c r="A131" s="10" t="inlineStr">
        <is>
          <t>放デイイ</t>
        </is>
      </c>
      <c r="B131" s="10" t="inlineStr">
        <is>
          <t>放課後等デイサービス</t>
        </is>
      </c>
      <c r="C131" s="10" t="inlineStr">
        <is>
          <t>イ 重症心身障害児以外／定員11〜20人</t>
        </is>
      </c>
      <c r="D131" s="13" t="n">
        <v>3</v>
      </c>
      <c r="E131" s="10" t="inlineStr">
        <is>
          <t>（3）常勤換算・経験5年以上</t>
        </is>
      </c>
      <c r="F131" s="13" t="n">
        <v>11</v>
      </c>
      <c r="G131" s="13" t="n">
        <v>20</v>
      </c>
      <c r="H131" s="13" t="n">
        <v>82</v>
      </c>
      <c r="I131" s="10" t="inlineStr">
        <is>
          <t>63-4435</t>
        </is>
      </c>
      <c r="J131" s="10" t="inlineStr">
        <is>
          <t>告示122号 別表 第3の1の注7 イ</t>
        </is>
      </c>
      <c r="K131" s="6" t="inlineStr">
        <is>
          <t>令和8年6月版 障害児通所支援サービスコード表（27放課後等デイ(基本２)）と全件突合し一致を確認済。</t>
        </is>
      </c>
    </row>
    <row r="132">
      <c r="A132" s="10" t="inlineStr">
        <is>
          <t>放デイイ</t>
        </is>
      </c>
      <c r="B132" s="10" t="inlineStr">
        <is>
          <t>放課後等デイサービス</t>
        </is>
      </c>
      <c r="C132" s="10" t="inlineStr">
        <is>
          <t>イ 重症心身障害児以外／定員21人以上</t>
        </is>
      </c>
      <c r="D132" s="13" t="n">
        <v>3</v>
      </c>
      <c r="E132" s="10" t="inlineStr">
        <is>
          <t>（3）常勤換算・経験5年以上</t>
        </is>
      </c>
      <c r="F132" s="13" t="n">
        <v>21</v>
      </c>
      <c r="G132" s="13" t="n">
        <v>9999</v>
      </c>
      <c r="H132" s="13" t="n">
        <v>49</v>
      </c>
      <c r="I132" s="10" t="inlineStr">
        <is>
          <t>63-4436</t>
        </is>
      </c>
      <c r="J132" s="10" t="inlineStr">
        <is>
          <t>告示122号 別表 第3の1の注7 イ</t>
        </is>
      </c>
      <c r="K132" s="6" t="inlineStr">
        <is>
          <t>令和8年6月版 障害児通所支援サービスコード表（27放課後等デイ(基本２)）と全件突合し一致を確認済。</t>
        </is>
      </c>
    </row>
    <row r="133">
      <c r="A133" s="10" t="inlineStr">
        <is>
          <t>放デイイ</t>
        </is>
      </c>
      <c r="B133" s="10" t="inlineStr">
        <is>
          <t>放課後等デイサービス</t>
        </is>
      </c>
      <c r="C133" s="10" t="inlineStr">
        <is>
          <t>イ 重症心身障害児以外／定員10人以下</t>
        </is>
      </c>
      <c r="D133" s="13" t="n">
        <v>4</v>
      </c>
      <c r="E133" s="10" t="inlineStr">
        <is>
          <t>（4）常勤換算・経験5年未満</t>
        </is>
      </c>
      <c r="F133" s="13" t="n">
        <v>0</v>
      </c>
      <c r="G133" s="13" t="n">
        <v>10</v>
      </c>
      <c r="H133" s="13" t="n">
        <v>107</v>
      </c>
      <c r="I133" s="10" t="inlineStr">
        <is>
          <t>63-4451</t>
        </is>
      </c>
      <c r="J133" s="10" t="inlineStr">
        <is>
          <t>告示122号 別表 第3の1の注7 イ</t>
        </is>
      </c>
      <c r="K133" s="6" t="inlineStr">
        <is>
          <t>令和8年6月版 障害児通所支援サービスコード表（27放課後等デイ(基本２)）と全件突合し一致を確認済。</t>
        </is>
      </c>
    </row>
    <row r="134">
      <c r="A134" s="10" t="inlineStr">
        <is>
          <t>放デイイ</t>
        </is>
      </c>
      <c r="B134" s="10" t="inlineStr">
        <is>
          <t>放課後等デイサービス</t>
        </is>
      </c>
      <c r="C134" s="10" t="inlineStr">
        <is>
          <t>イ 重症心身障害児以外／定員11〜20人</t>
        </is>
      </c>
      <c r="D134" s="13" t="n">
        <v>4</v>
      </c>
      <c r="E134" s="10" t="inlineStr">
        <is>
          <t>（4）常勤換算・経験5年未満</t>
        </is>
      </c>
      <c r="F134" s="13" t="n">
        <v>11</v>
      </c>
      <c r="G134" s="13" t="n">
        <v>20</v>
      </c>
      <c r="H134" s="13" t="n">
        <v>71</v>
      </c>
      <c r="I134" s="10" t="inlineStr">
        <is>
          <t>63-4452</t>
        </is>
      </c>
      <c r="J134" s="10" t="inlineStr">
        <is>
          <t>告示122号 別表 第3の1の注7 イ</t>
        </is>
      </c>
      <c r="K134" s="6" t="inlineStr">
        <is>
          <t>令和8年6月版 障害児通所支援サービスコード表（27放課後等デイ(基本２)）と全件突合し一致を確認済。</t>
        </is>
      </c>
    </row>
    <row r="135">
      <c r="A135" s="10" t="inlineStr">
        <is>
          <t>放デイイ</t>
        </is>
      </c>
      <c r="B135" s="10" t="inlineStr">
        <is>
          <t>放課後等デイサービス</t>
        </is>
      </c>
      <c r="C135" s="10" t="inlineStr">
        <is>
          <t>イ 重症心身障害児以外／定員21人以上</t>
        </is>
      </c>
      <c r="D135" s="13" t="n">
        <v>4</v>
      </c>
      <c r="E135" s="10" t="inlineStr">
        <is>
          <t>（4）常勤換算・経験5年未満</t>
        </is>
      </c>
      <c r="F135" s="13" t="n">
        <v>21</v>
      </c>
      <c r="G135" s="13" t="n">
        <v>9999</v>
      </c>
      <c r="H135" s="13" t="n">
        <v>43</v>
      </c>
      <c r="I135" s="10" t="inlineStr">
        <is>
          <t>63-4453</t>
        </is>
      </c>
      <c r="J135" s="10" t="inlineStr">
        <is>
          <t>告示122号 別表 第3の1の注7 イ</t>
        </is>
      </c>
      <c r="K135" s="6" t="inlineStr">
        <is>
          <t>令和8年6月版 障害児通所支援サービスコード表（27放課後等デイ(基本２)）と全件突合し一致を確認済。</t>
        </is>
      </c>
    </row>
    <row r="136">
      <c r="A136" s="10" t="inlineStr">
        <is>
          <t>放デイイ</t>
        </is>
      </c>
      <c r="B136" s="10" t="inlineStr">
        <is>
          <t>放課後等デイサービス</t>
        </is>
      </c>
      <c r="C136" s="10" t="inlineStr">
        <is>
          <t>イ 重症心身障害児以外／定員10人以下</t>
        </is>
      </c>
      <c r="D136" s="13" t="n">
        <v>5</v>
      </c>
      <c r="E136" s="10" t="inlineStr">
        <is>
          <t>（5）その他の従業者を配置</t>
        </is>
      </c>
      <c r="F136" s="13" t="n">
        <v>0</v>
      </c>
      <c r="G136" s="13" t="n">
        <v>10</v>
      </c>
      <c r="H136" s="13" t="n">
        <v>90</v>
      </c>
      <c r="I136" s="10" t="inlineStr">
        <is>
          <t>63-4468</t>
        </is>
      </c>
      <c r="J136" s="10" t="inlineStr">
        <is>
          <t>告示122号 別表 第3の1の注7 イ</t>
        </is>
      </c>
      <c r="K136" s="6" t="inlineStr">
        <is>
          <t>令和8年6月版 障害児通所支援サービスコード表（27放課後等デイ(基本２)）と全件突合し一致を確認済。</t>
        </is>
      </c>
    </row>
    <row r="137">
      <c r="A137" s="10" t="inlineStr">
        <is>
          <t>放デイイ</t>
        </is>
      </c>
      <c r="B137" s="10" t="inlineStr">
        <is>
          <t>放課後等デイサービス</t>
        </is>
      </c>
      <c r="C137" s="10" t="inlineStr">
        <is>
          <t>イ 重症心身障害児以外／定員11〜20人</t>
        </is>
      </c>
      <c r="D137" s="13" t="n">
        <v>5</v>
      </c>
      <c r="E137" s="10" t="inlineStr">
        <is>
          <t>（5）その他の従業者を配置</t>
        </is>
      </c>
      <c r="F137" s="13" t="n">
        <v>11</v>
      </c>
      <c r="G137" s="13" t="n">
        <v>20</v>
      </c>
      <c r="H137" s="13" t="n">
        <v>60</v>
      </c>
      <c r="I137" s="10" t="inlineStr">
        <is>
          <t>63-4469</t>
        </is>
      </c>
      <c r="J137" s="10" t="inlineStr">
        <is>
          <t>告示122号 別表 第3の1の注7 イ</t>
        </is>
      </c>
      <c r="K137" s="6" t="inlineStr">
        <is>
          <t>令和8年6月版 障害児通所支援サービスコード表（27放課後等デイ(基本２)）と全件突合し一致を確認済。</t>
        </is>
      </c>
    </row>
    <row r="138">
      <c r="A138" s="10" t="inlineStr">
        <is>
          <t>放デイイ</t>
        </is>
      </c>
      <c r="B138" s="10" t="inlineStr">
        <is>
          <t>放課後等デイサービス</t>
        </is>
      </c>
      <c r="C138" s="10" t="inlineStr">
        <is>
          <t>イ 重症心身障害児以外／定員21人以上</t>
        </is>
      </c>
      <c r="D138" s="13" t="n">
        <v>5</v>
      </c>
      <c r="E138" s="10" t="inlineStr">
        <is>
          <t>（5）その他の従業者を配置</t>
        </is>
      </c>
      <c r="F138" s="13" t="n">
        <v>21</v>
      </c>
      <c r="G138" s="13" t="n">
        <v>9999</v>
      </c>
      <c r="H138" s="13" t="n">
        <v>36</v>
      </c>
      <c r="I138" s="10" t="inlineStr">
        <is>
          <t>63-4470</t>
        </is>
      </c>
      <c r="J138" s="10" t="inlineStr">
        <is>
          <t>告示122号 別表 第3の1の注7 イ</t>
        </is>
      </c>
      <c r="K138" s="6" t="inlineStr">
        <is>
          <t>令和8年6月版 障害児通所支援サービスコード表（27放課後等デイ(基本２)）と全件突合し一致を確認済。</t>
        </is>
      </c>
    </row>
    <row r="139">
      <c r="A139" s="10" t="inlineStr">
        <is>
          <t>放デイロ</t>
        </is>
      </c>
      <c r="B139" s="10" t="inlineStr">
        <is>
          <t>放課後等デイサービス</t>
        </is>
      </c>
      <c r="C139" s="10" t="inlineStr">
        <is>
          <t>ロ 主として重症心身障害児／定員5人</t>
        </is>
      </c>
      <c r="D139" s="13" t="n">
        <v>1</v>
      </c>
      <c r="E139" s="10" t="inlineStr">
        <is>
          <t>（1）常勤専従・経験5年以上</t>
        </is>
      </c>
      <c r="F139" s="13" t="n">
        <v>0</v>
      </c>
      <c r="G139" s="13" t="n">
        <v>5</v>
      </c>
      <c r="H139" s="13" t="n">
        <v>374</v>
      </c>
      <c r="I139" s="10" t="inlineStr">
        <is>
          <t>63-4403（授業終了後）／63-4410（休業日）</t>
        </is>
      </c>
      <c r="J139" s="10" t="inlineStr">
        <is>
          <t>告示122号 別表 第3の1の注7 ロ</t>
        </is>
      </c>
      <c r="K139" s="6" t="inlineStr">
        <is>
          <t>令和8年6月版 障害児通所支援サービスコード表（27放課後等デイ(基本２)）と全件突合し一致を確認済。</t>
        </is>
      </c>
    </row>
    <row r="140">
      <c r="A140" s="10" t="inlineStr">
        <is>
          <t>放デイロ</t>
        </is>
      </c>
      <c r="B140" s="10" t="inlineStr">
        <is>
          <t>放課後等デイサービス</t>
        </is>
      </c>
      <c r="C140" s="10" t="inlineStr">
        <is>
          <t>ロ 主として重症心身障害児／定員6人</t>
        </is>
      </c>
      <c r="D140" s="13" t="n">
        <v>1</v>
      </c>
      <c r="E140" s="10" t="inlineStr">
        <is>
          <t>（1）常勤専従・経験5年以上</t>
        </is>
      </c>
      <c r="F140" s="13" t="n">
        <v>6</v>
      </c>
      <c r="G140" s="13" t="n">
        <v>6</v>
      </c>
      <c r="H140" s="13" t="n">
        <v>312</v>
      </c>
      <c r="I140" s="10" t="inlineStr">
        <is>
          <t>63-4404（授業終了後）／63-4411（休業日）</t>
        </is>
      </c>
      <c r="J140" s="10" t="inlineStr">
        <is>
          <t>告示122号 別表 第3の1の注7 ロ</t>
        </is>
      </c>
      <c r="K140" s="6" t="inlineStr">
        <is>
          <t>令和8年6月版 障害児通所支援サービスコード表（27放課後等デイ(基本２)）と全件突合し一致を確認済。</t>
        </is>
      </c>
    </row>
    <row r="141">
      <c r="A141" s="10" t="inlineStr">
        <is>
          <t>放デイロ</t>
        </is>
      </c>
      <c r="B141" s="10" t="inlineStr">
        <is>
          <t>放課後等デイサービス</t>
        </is>
      </c>
      <c r="C141" s="10" t="inlineStr">
        <is>
          <t>ロ 主として重症心身障害児／定員7人</t>
        </is>
      </c>
      <c r="D141" s="13" t="n">
        <v>1</v>
      </c>
      <c r="E141" s="10" t="inlineStr">
        <is>
          <t>（1）常勤専従・経験5年以上</t>
        </is>
      </c>
      <c r="F141" s="13" t="n">
        <v>7</v>
      </c>
      <c r="G141" s="13" t="n">
        <v>7</v>
      </c>
      <c r="H141" s="13" t="n">
        <v>267</v>
      </c>
      <c r="I141" s="10" t="inlineStr">
        <is>
          <t>63-4405（授業終了後）／63-4412（休業日）</t>
        </is>
      </c>
      <c r="J141" s="10" t="inlineStr">
        <is>
          <t>告示122号 別表 第3の1の注7 ロ</t>
        </is>
      </c>
      <c r="K141" s="6" t="inlineStr">
        <is>
          <t>令和8年6月版 障害児通所支援サービスコード表（27放課後等デイ(基本２)）と全件突合し一致を確認済。</t>
        </is>
      </c>
    </row>
    <row r="142">
      <c r="A142" s="10" t="inlineStr">
        <is>
          <t>放デイロ</t>
        </is>
      </c>
      <c r="B142" s="10" t="inlineStr">
        <is>
          <t>放課後等デイサービス</t>
        </is>
      </c>
      <c r="C142" s="10" t="inlineStr">
        <is>
          <t>ロ 主として重症心身障害児／定員8人</t>
        </is>
      </c>
      <c r="D142" s="13" t="n">
        <v>1</v>
      </c>
      <c r="E142" s="10" t="inlineStr">
        <is>
          <t>（1）常勤専従・経験5年以上</t>
        </is>
      </c>
      <c r="F142" s="13" t="n">
        <v>8</v>
      </c>
      <c r="G142" s="13" t="n">
        <v>8</v>
      </c>
      <c r="H142" s="13" t="n">
        <v>234</v>
      </c>
      <c r="I142" s="10" t="inlineStr">
        <is>
          <t>63-4406（授業終了後）／63-4413（休業日）</t>
        </is>
      </c>
      <c r="J142" s="10" t="inlineStr">
        <is>
          <t>告示122号 別表 第3の1の注7 ロ</t>
        </is>
      </c>
      <c r="K142" s="6" t="inlineStr">
        <is>
          <t>令和8年6月版 障害児通所支援サービスコード表（27放課後等デイ(基本２)）と全件突合し一致を確認済。</t>
        </is>
      </c>
    </row>
    <row r="143">
      <c r="A143" s="10" t="inlineStr">
        <is>
          <t>放デイロ</t>
        </is>
      </c>
      <c r="B143" s="10" t="inlineStr">
        <is>
          <t>放課後等デイサービス</t>
        </is>
      </c>
      <c r="C143" s="10" t="inlineStr">
        <is>
          <t>ロ 主として重症心身障害児／定員9人</t>
        </is>
      </c>
      <c r="D143" s="13" t="n">
        <v>1</v>
      </c>
      <c r="E143" s="10" t="inlineStr">
        <is>
          <t>（1）常勤専従・経験5年以上</t>
        </is>
      </c>
      <c r="F143" s="13" t="n">
        <v>9</v>
      </c>
      <c r="G143" s="13" t="n">
        <v>9</v>
      </c>
      <c r="H143" s="13" t="n">
        <v>208</v>
      </c>
      <c r="I143" s="10" t="inlineStr">
        <is>
          <t>63-4407（授業終了後）／63-4414（休業日）</t>
        </is>
      </c>
      <c r="J143" s="10" t="inlineStr">
        <is>
          <t>告示122号 別表 第3の1の注7 ロ</t>
        </is>
      </c>
      <c r="K143" s="6" t="inlineStr">
        <is>
          <t>令和8年6月版 障害児通所支援サービスコード表（27放課後等デイ(基本２)）と全件突合し一致を確認済。</t>
        </is>
      </c>
    </row>
    <row r="144">
      <c r="A144" s="10" t="inlineStr">
        <is>
          <t>放デイロ</t>
        </is>
      </c>
      <c r="B144" s="10" t="inlineStr">
        <is>
          <t>放課後等デイサービス</t>
        </is>
      </c>
      <c r="C144" s="10" t="inlineStr">
        <is>
          <t>ロ 主として重症心身障害児／定員10人</t>
        </is>
      </c>
      <c r="D144" s="13" t="n">
        <v>1</v>
      </c>
      <c r="E144" s="10" t="inlineStr">
        <is>
          <t>（1）常勤専従・経験5年以上</t>
        </is>
      </c>
      <c r="F144" s="13" t="n">
        <v>10</v>
      </c>
      <c r="G144" s="13" t="n">
        <v>10</v>
      </c>
      <c r="H144" s="13" t="n">
        <v>187</v>
      </c>
      <c r="I144" s="10" t="inlineStr">
        <is>
          <t>63-4408（授業終了後）／63-4415（休業日）</t>
        </is>
      </c>
      <c r="J144" s="10" t="inlineStr">
        <is>
          <t>告示122号 別表 第3の1の注7 ロ</t>
        </is>
      </c>
      <c r="K144" s="6" t="inlineStr">
        <is>
          <t>令和8年6月版 障害児通所支援サービスコード表（27放課後等デイ(基本２)）と全件突合し一致を確認済。</t>
        </is>
      </c>
    </row>
    <row r="145">
      <c r="A145" s="10" t="inlineStr">
        <is>
          <t>放デイロ</t>
        </is>
      </c>
      <c r="B145" s="10" t="inlineStr">
        <is>
          <t>放課後等デイサービス</t>
        </is>
      </c>
      <c r="C145" s="10" t="inlineStr">
        <is>
          <t>ロ 主として重症心身障害児／定員11人以上</t>
        </is>
      </c>
      <c r="D145" s="13" t="n">
        <v>1</v>
      </c>
      <c r="E145" s="10" t="inlineStr">
        <is>
          <t>（1）常勤専従・経験5年以上</t>
        </is>
      </c>
      <c r="F145" s="13" t="n">
        <v>11</v>
      </c>
      <c r="G145" s="13" t="n">
        <v>9999</v>
      </c>
      <c r="H145" s="13" t="n">
        <v>125</v>
      </c>
      <c r="I145" s="10" t="inlineStr">
        <is>
          <t>63-4409（授業終了後）／63-4416（休業日）</t>
        </is>
      </c>
      <c r="J145" s="10" t="inlineStr">
        <is>
          <t>告示122号 別表 第3の1の注7 ロ</t>
        </is>
      </c>
      <c r="K145" s="6" t="inlineStr">
        <is>
          <t>令和8年6月版 障害児通所支援サービスコード表（27放課後等デイ(基本２)）と全件突合し一致を確認済。</t>
        </is>
      </c>
    </row>
    <row r="146">
      <c r="A146" s="10" t="inlineStr">
        <is>
          <t>放デイロ</t>
        </is>
      </c>
      <c r="B146" s="10" t="inlineStr">
        <is>
          <t>放課後等デイサービス</t>
        </is>
      </c>
      <c r="C146" s="10" t="inlineStr">
        <is>
          <t>ロ 主として重症心身障害児／定員5人</t>
        </is>
      </c>
      <c r="D146" s="13" t="n">
        <v>2</v>
      </c>
      <c r="E146" s="10" t="inlineStr">
        <is>
          <t>（2）常勤専従・経験5年未満</t>
        </is>
      </c>
      <c r="F146" s="13" t="n">
        <v>0</v>
      </c>
      <c r="G146" s="13" t="n">
        <v>5</v>
      </c>
      <c r="H146" s="13" t="n">
        <v>305</v>
      </c>
      <c r="I146" s="10" t="inlineStr">
        <is>
          <t>63-4420（授業終了後）／63-4427（休業日）</t>
        </is>
      </c>
      <c r="J146" s="10" t="inlineStr">
        <is>
          <t>告示122号 別表 第3の1の注7 ロ</t>
        </is>
      </c>
      <c r="K146" s="6" t="inlineStr">
        <is>
          <t>令和8年6月版 障害児通所支援サービスコード表（27放課後等デイ(基本２)）と全件突合し一致を確認済。</t>
        </is>
      </c>
    </row>
    <row r="147">
      <c r="A147" s="10" t="inlineStr">
        <is>
          <t>放デイロ</t>
        </is>
      </c>
      <c r="B147" s="10" t="inlineStr">
        <is>
          <t>放課後等デイサービス</t>
        </is>
      </c>
      <c r="C147" s="10" t="inlineStr">
        <is>
          <t>ロ 主として重症心身障害児／定員6人</t>
        </is>
      </c>
      <c r="D147" s="13" t="n">
        <v>2</v>
      </c>
      <c r="E147" s="10" t="inlineStr">
        <is>
          <t>（2）常勤専従・経験5年未満</t>
        </is>
      </c>
      <c r="F147" s="13" t="n">
        <v>6</v>
      </c>
      <c r="G147" s="13" t="n">
        <v>6</v>
      </c>
      <c r="H147" s="13" t="n">
        <v>253</v>
      </c>
      <c r="I147" s="10" t="inlineStr">
        <is>
          <t>63-4421（授業終了後）／63-4428（休業日）</t>
        </is>
      </c>
      <c r="J147" s="10" t="inlineStr">
        <is>
          <t>告示122号 別表 第3の1の注7 ロ</t>
        </is>
      </c>
      <c r="K147" s="6" t="inlineStr">
        <is>
          <t>令和8年6月版 障害児通所支援サービスコード表（27放課後等デイ(基本２)）と全件突合し一致を確認済。</t>
        </is>
      </c>
    </row>
    <row r="148">
      <c r="A148" s="10" t="inlineStr">
        <is>
          <t>放デイロ</t>
        </is>
      </c>
      <c r="B148" s="10" t="inlineStr">
        <is>
          <t>放課後等デイサービス</t>
        </is>
      </c>
      <c r="C148" s="10" t="inlineStr">
        <is>
          <t>ロ 主として重症心身障害児／定員7人</t>
        </is>
      </c>
      <c r="D148" s="13" t="n">
        <v>2</v>
      </c>
      <c r="E148" s="10" t="inlineStr">
        <is>
          <t>（2）常勤専従・経験5年未満</t>
        </is>
      </c>
      <c r="F148" s="13" t="n">
        <v>7</v>
      </c>
      <c r="G148" s="13" t="n">
        <v>7</v>
      </c>
      <c r="H148" s="13" t="n">
        <v>216</v>
      </c>
      <c r="I148" s="10" t="inlineStr">
        <is>
          <t>63-4422（授業終了後）／63-4429（休業日）</t>
        </is>
      </c>
      <c r="J148" s="10" t="inlineStr">
        <is>
          <t>告示122号 別表 第3の1の注7 ロ</t>
        </is>
      </c>
      <c r="K148" s="6" t="inlineStr">
        <is>
          <t>令和8年6月版 障害児通所支援サービスコード表（27放課後等デイ(基本２)）と全件突合し一致を確認済。</t>
        </is>
      </c>
    </row>
    <row r="149">
      <c r="A149" s="10" t="inlineStr">
        <is>
          <t>放デイロ</t>
        </is>
      </c>
      <c r="B149" s="10" t="inlineStr">
        <is>
          <t>放課後等デイサービス</t>
        </is>
      </c>
      <c r="C149" s="10" t="inlineStr">
        <is>
          <t>ロ 主として重症心身障害児／定員8人</t>
        </is>
      </c>
      <c r="D149" s="13" t="n">
        <v>2</v>
      </c>
      <c r="E149" s="10" t="inlineStr">
        <is>
          <t>（2）常勤専従・経験5年未満</t>
        </is>
      </c>
      <c r="F149" s="13" t="n">
        <v>8</v>
      </c>
      <c r="G149" s="13" t="n">
        <v>8</v>
      </c>
      <c r="H149" s="13" t="n">
        <v>188</v>
      </c>
      <c r="I149" s="10" t="inlineStr">
        <is>
          <t>63-4423（授業終了後）／63-4430（休業日）</t>
        </is>
      </c>
      <c r="J149" s="10" t="inlineStr">
        <is>
          <t>告示122号 別表 第3の1の注7 ロ</t>
        </is>
      </c>
      <c r="K149" s="6" t="inlineStr">
        <is>
          <t>令和8年6月版 障害児通所支援サービスコード表（27放課後等デイ(基本２)）と全件突合し一致を確認済。</t>
        </is>
      </c>
    </row>
    <row r="150">
      <c r="A150" s="10" t="inlineStr">
        <is>
          <t>放デイロ</t>
        </is>
      </c>
      <c r="B150" s="10" t="inlineStr">
        <is>
          <t>放課後等デイサービス</t>
        </is>
      </c>
      <c r="C150" s="10" t="inlineStr">
        <is>
          <t>ロ 主として重症心身障害児／定員9人</t>
        </is>
      </c>
      <c r="D150" s="13" t="n">
        <v>2</v>
      </c>
      <c r="E150" s="10" t="inlineStr">
        <is>
          <t>（2）常勤専従・経験5年未満</t>
        </is>
      </c>
      <c r="F150" s="13" t="n">
        <v>9</v>
      </c>
      <c r="G150" s="13" t="n">
        <v>9</v>
      </c>
      <c r="H150" s="13" t="n">
        <v>167</v>
      </c>
      <c r="I150" s="10" t="inlineStr">
        <is>
          <t>63-4424（授業終了後）／63-4431（休業日）</t>
        </is>
      </c>
      <c r="J150" s="10" t="inlineStr">
        <is>
          <t>告示122号 別表 第3の1の注7 ロ</t>
        </is>
      </c>
      <c r="K150" s="6" t="inlineStr">
        <is>
          <t>令和8年6月版 障害児通所支援サービスコード表（27放課後等デイ(基本２)）と全件突合し一致を確認済。</t>
        </is>
      </c>
    </row>
    <row r="151">
      <c r="A151" s="10" t="inlineStr">
        <is>
          <t>放デイロ</t>
        </is>
      </c>
      <c r="B151" s="10" t="inlineStr">
        <is>
          <t>放課後等デイサービス</t>
        </is>
      </c>
      <c r="C151" s="10" t="inlineStr">
        <is>
          <t>ロ 主として重症心身障害児／定員10人</t>
        </is>
      </c>
      <c r="D151" s="13" t="n">
        <v>2</v>
      </c>
      <c r="E151" s="10" t="inlineStr">
        <is>
          <t>（2）常勤専従・経験5年未満</t>
        </is>
      </c>
      <c r="F151" s="13" t="n">
        <v>10</v>
      </c>
      <c r="G151" s="13" t="n">
        <v>10</v>
      </c>
      <c r="H151" s="13" t="n">
        <v>149</v>
      </c>
      <c r="I151" s="10" t="inlineStr">
        <is>
          <t>63-4425（授業終了後）／63-4432（休業日）</t>
        </is>
      </c>
      <c r="J151" s="10" t="inlineStr">
        <is>
          <t>告示122号 別表 第3の1の注7 ロ</t>
        </is>
      </c>
      <c r="K151" s="6" t="inlineStr">
        <is>
          <t>令和8年6月版 障害児通所支援サービスコード表（27放課後等デイ(基本２)）と全件突合し一致を確認済。</t>
        </is>
      </c>
    </row>
    <row r="152">
      <c r="A152" s="10" t="inlineStr">
        <is>
          <t>放デイロ</t>
        </is>
      </c>
      <c r="B152" s="10" t="inlineStr">
        <is>
          <t>放課後等デイサービス</t>
        </is>
      </c>
      <c r="C152" s="10" t="inlineStr">
        <is>
          <t>ロ 主として重症心身障害児／定員11人以上</t>
        </is>
      </c>
      <c r="D152" s="13" t="n">
        <v>2</v>
      </c>
      <c r="E152" s="10" t="inlineStr">
        <is>
          <t>（2）常勤専従・経験5年未満</t>
        </is>
      </c>
      <c r="F152" s="13" t="n">
        <v>11</v>
      </c>
      <c r="G152" s="13" t="n">
        <v>9999</v>
      </c>
      <c r="H152" s="13" t="n">
        <v>98</v>
      </c>
      <c r="I152" s="10" t="inlineStr">
        <is>
          <t>63-4426（授業終了後）／63-4433（休業日）</t>
        </is>
      </c>
      <c r="J152" s="10" t="inlineStr">
        <is>
          <t>告示122号 別表 第3の1の注7 ロ</t>
        </is>
      </c>
      <c r="K152" s="6" t="inlineStr">
        <is>
          <t>令和8年6月版 障害児通所支援サービスコード表（27放課後等デイ(基本２)）と全件突合し一致を確認済。</t>
        </is>
      </c>
    </row>
    <row r="153">
      <c r="A153" s="10" t="inlineStr">
        <is>
          <t>放デイロ</t>
        </is>
      </c>
      <c r="B153" s="10" t="inlineStr">
        <is>
          <t>放課後等デイサービス</t>
        </is>
      </c>
      <c r="C153" s="10" t="inlineStr">
        <is>
          <t>ロ 主として重症心身障害児／定員5人</t>
        </is>
      </c>
      <c r="D153" s="13" t="n">
        <v>3</v>
      </c>
      <c r="E153" s="10" t="inlineStr">
        <is>
          <t>（3）常勤換算・経験5年以上</t>
        </is>
      </c>
      <c r="F153" s="13" t="n">
        <v>0</v>
      </c>
      <c r="G153" s="13" t="n">
        <v>5</v>
      </c>
      <c r="H153" s="13" t="n">
        <v>247</v>
      </c>
      <c r="I153" s="10" t="inlineStr">
        <is>
          <t>63-4437（授業終了後）／63-4444（休業日）</t>
        </is>
      </c>
      <c r="J153" s="10" t="inlineStr">
        <is>
          <t>告示122号 別表 第3の1の注7 ロ</t>
        </is>
      </c>
      <c r="K153" s="6" t="inlineStr">
        <is>
          <t>令和8年6月版 障害児通所支援サービスコード表（27放課後等デイ(基本２)）と全件突合し一致を確認済。</t>
        </is>
      </c>
    </row>
    <row r="154">
      <c r="A154" s="10" t="inlineStr">
        <is>
          <t>放デイロ</t>
        </is>
      </c>
      <c r="B154" s="10" t="inlineStr">
        <is>
          <t>放課後等デイサービス</t>
        </is>
      </c>
      <c r="C154" s="10" t="inlineStr">
        <is>
          <t>ロ 主として重症心身障害児／定員6人</t>
        </is>
      </c>
      <c r="D154" s="13" t="n">
        <v>3</v>
      </c>
      <c r="E154" s="10" t="inlineStr">
        <is>
          <t>（3）常勤換算・経験5年以上</t>
        </is>
      </c>
      <c r="F154" s="13" t="n">
        <v>6</v>
      </c>
      <c r="G154" s="13" t="n">
        <v>6</v>
      </c>
      <c r="H154" s="13" t="n">
        <v>206</v>
      </c>
      <c r="I154" s="10" t="inlineStr">
        <is>
          <t>63-4438（授業終了後）／63-4445（休業日）</t>
        </is>
      </c>
      <c r="J154" s="10" t="inlineStr">
        <is>
          <t>告示122号 別表 第3の1の注7 ロ</t>
        </is>
      </c>
      <c r="K154" s="6" t="inlineStr">
        <is>
          <t>令和8年6月版 障害児通所支援サービスコード表（27放課後等デイ(基本２)）と全件突合し一致を確認済。</t>
        </is>
      </c>
    </row>
    <row r="155">
      <c r="A155" s="10" t="inlineStr">
        <is>
          <t>放デイロ</t>
        </is>
      </c>
      <c r="B155" s="10" t="inlineStr">
        <is>
          <t>放課後等デイサービス</t>
        </is>
      </c>
      <c r="C155" s="10" t="inlineStr">
        <is>
          <t>ロ 主として重症心身障害児／定員7人</t>
        </is>
      </c>
      <c r="D155" s="13" t="n">
        <v>3</v>
      </c>
      <c r="E155" s="10" t="inlineStr">
        <is>
          <t>（3）常勤換算・経験5年以上</t>
        </is>
      </c>
      <c r="F155" s="13" t="n">
        <v>7</v>
      </c>
      <c r="G155" s="13" t="n">
        <v>7</v>
      </c>
      <c r="H155" s="13" t="n">
        <v>176</v>
      </c>
      <c r="I155" s="10" t="inlineStr">
        <is>
          <t>63-4439（授業終了後）／63-4446（休業日）</t>
        </is>
      </c>
      <c r="J155" s="10" t="inlineStr">
        <is>
          <t>告示122号 別表 第3の1の注7 ロ</t>
        </is>
      </c>
      <c r="K155" s="6" t="inlineStr">
        <is>
          <t>令和8年6月版 障害児通所支援サービスコード表（27放課後等デイ(基本２)）と全件突合し一致を確認済。</t>
        </is>
      </c>
    </row>
    <row r="156">
      <c r="A156" s="10" t="inlineStr">
        <is>
          <t>放デイロ</t>
        </is>
      </c>
      <c r="B156" s="10" t="inlineStr">
        <is>
          <t>放課後等デイサービス</t>
        </is>
      </c>
      <c r="C156" s="10" t="inlineStr">
        <is>
          <t>ロ 主として重症心身障害児／定員8人</t>
        </is>
      </c>
      <c r="D156" s="13" t="n">
        <v>3</v>
      </c>
      <c r="E156" s="10" t="inlineStr">
        <is>
          <t>（3）常勤換算・経験5年以上</t>
        </is>
      </c>
      <c r="F156" s="13" t="n">
        <v>8</v>
      </c>
      <c r="G156" s="13" t="n">
        <v>8</v>
      </c>
      <c r="H156" s="13" t="n">
        <v>154</v>
      </c>
      <c r="I156" s="10" t="inlineStr">
        <is>
          <t>63-4440（授業終了後）／63-4447（休業日）</t>
        </is>
      </c>
      <c r="J156" s="10" t="inlineStr">
        <is>
          <t>告示122号 別表 第3の1の注7 ロ</t>
        </is>
      </c>
      <c r="K156" s="6" t="inlineStr">
        <is>
          <t>令和8年6月版 障害児通所支援サービスコード表（27放課後等デイ(基本２)）と全件突合し一致を確認済。</t>
        </is>
      </c>
    </row>
    <row r="157">
      <c r="A157" s="10" t="inlineStr">
        <is>
          <t>放デイロ</t>
        </is>
      </c>
      <c r="B157" s="10" t="inlineStr">
        <is>
          <t>放課後等デイサービス</t>
        </is>
      </c>
      <c r="C157" s="10" t="inlineStr">
        <is>
          <t>ロ 主として重症心身障害児／定員9人</t>
        </is>
      </c>
      <c r="D157" s="13" t="n">
        <v>3</v>
      </c>
      <c r="E157" s="10" t="inlineStr">
        <is>
          <t>（3）常勤換算・経験5年以上</t>
        </is>
      </c>
      <c r="F157" s="13" t="n">
        <v>9</v>
      </c>
      <c r="G157" s="13" t="n">
        <v>9</v>
      </c>
      <c r="H157" s="13" t="n">
        <v>137</v>
      </c>
      <c r="I157" s="10" t="inlineStr">
        <is>
          <t>63-4441（授業終了後）／63-4448（休業日）</t>
        </is>
      </c>
      <c r="J157" s="10" t="inlineStr">
        <is>
          <t>告示122号 別表 第3の1の注7 ロ</t>
        </is>
      </c>
      <c r="K157" s="6" t="inlineStr">
        <is>
          <t>令和8年6月版 障害児通所支援サービスコード表（27放課後等デイ(基本２)）と全件突合し一致を確認済。</t>
        </is>
      </c>
    </row>
    <row r="158">
      <c r="A158" s="10" t="inlineStr">
        <is>
          <t>放デイロ</t>
        </is>
      </c>
      <c r="B158" s="10" t="inlineStr">
        <is>
          <t>放課後等デイサービス</t>
        </is>
      </c>
      <c r="C158" s="10" t="inlineStr">
        <is>
          <t>ロ 主として重症心身障害児／定員10人</t>
        </is>
      </c>
      <c r="D158" s="13" t="n">
        <v>3</v>
      </c>
      <c r="E158" s="10" t="inlineStr">
        <is>
          <t>（3）常勤換算・経験5年以上</t>
        </is>
      </c>
      <c r="F158" s="13" t="n">
        <v>10</v>
      </c>
      <c r="G158" s="13" t="n">
        <v>10</v>
      </c>
      <c r="H158" s="13" t="n">
        <v>123</v>
      </c>
      <c r="I158" s="10" t="inlineStr">
        <is>
          <t>63-4442（授業終了後）／63-4449（休業日）</t>
        </is>
      </c>
      <c r="J158" s="10" t="inlineStr">
        <is>
          <t>告示122号 別表 第3の1の注7 ロ</t>
        </is>
      </c>
      <c r="K158" s="6" t="inlineStr">
        <is>
          <t>令和8年6月版 障害児通所支援サービスコード表（27放課後等デイ(基本２)）と全件突合し一致を確認済。</t>
        </is>
      </c>
    </row>
    <row r="159">
      <c r="A159" s="10" t="inlineStr">
        <is>
          <t>放デイロ</t>
        </is>
      </c>
      <c r="B159" s="10" t="inlineStr">
        <is>
          <t>放課後等デイサービス</t>
        </is>
      </c>
      <c r="C159" s="10" t="inlineStr">
        <is>
          <t>ロ 主として重症心身障害児／定員11人以上</t>
        </is>
      </c>
      <c r="D159" s="13" t="n">
        <v>3</v>
      </c>
      <c r="E159" s="10" t="inlineStr">
        <is>
          <t>（3）常勤換算・経験5年以上</t>
        </is>
      </c>
      <c r="F159" s="13" t="n">
        <v>11</v>
      </c>
      <c r="G159" s="13" t="n">
        <v>9999</v>
      </c>
      <c r="H159" s="13" t="n">
        <v>82</v>
      </c>
      <c r="I159" s="10" t="inlineStr">
        <is>
          <t>63-4443（授業終了後）／63-4450（休業日）</t>
        </is>
      </c>
      <c r="J159" s="10" t="inlineStr">
        <is>
          <t>告示122号 別表 第3の1の注7 ロ</t>
        </is>
      </c>
      <c r="K159" s="6" t="inlineStr">
        <is>
          <t>令和8年6月版 障害児通所支援サービスコード表（27放課後等デイ(基本２)）と全件突合し一致を確認済。</t>
        </is>
      </c>
    </row>
    <row r="160">
      <c r="A160" s="10" t="inlineStr">
        <is>
          <t>放デイロ</t>
        </is>
      </c>
      <c r="B160" s="10" t="inlineStr">
        <is>
          <t>放課後等デイサービス</t>
        </is>
      </c>
      <c r="C160" s="10" t="inlineStr">
        <is>
          <t>ロ 主として重症心身障害児／定員5人</t>
        </is>
      </c>
      <c r="D160" s="13" t="n">
        <v>4</v>
      </c>
      <c r="E160" s="10" t="inlineStr">
        <is>
          <t>（4）常勤換算・経験5年未満</t>
        </is>
      </c>
      <c r="F160" s="13" t="n">
        <v>0</v>
      </c>
      <c r="G160" s="13" t="n">
        <v>5</v>
      </c>
      <c r="H160" s="13" t="n">
        <v>214</v>
      </c>
      <c r="I160" s="10" t="inlineStr">
        <is>
          <t>63-4454（授業終了後）／63-4461（休業日）</t>
        </is>
      </c>
      <c r="J160" s="10" t="inlineStr">
        <is>
          <t>告示122号 別表 第3の1の注7 ロ</t>
        </is>
      </c>
      <c r="K160" s="6" t="inlineStr">
        <is>
          <t>令和8年6月版 障害児通所支援サービスコード表（27放課後等デイ(基本２)）と全件突合し一致を確認済。</t>
        </is>
      </c>
    </row>
    <row r="161">
      <c r="A161" s="10" t="inlineStr">
        <is>
          <t>放デイロ</t>
        </is>
      </c>
      <c r="B161" s="10" t="inlineStr">
        <is>
          <t>放課後等デイサービス</t>
        </is>
      </c>
      <c r="C161" s="10" t="inlineStr">
        <is>
          <t>ロ 主として重症心身障害児／定員6人</t>
        </is>
      </c>
      <c r="D161" s="13" t="n">
        <v>4</v>
      </c>
      <c r="E161" s="10" t="inlineStr">
        <is>
          <t>（4）常勤換算・経験5年未満</t>
        </is>
      </c>
      <c r="F161" s="13" t="n">
        <v>6</v>
      </c>
      <c r="G161" s="13" t="n">
        <v>6</v>
      </c>
      <c r="H161" s="13" t="n">
        <v>178</v>
      </c>
      <c r="I161" s="10" t="inlineStr">
        <is>
          <t>63-4455（授業終了後）／63-4462（休業日）</t>
        </is>
      </c>
      <c r="J161" s="10" t="inlineStr">
        <is>
          <t>告示122号 別表 第3の1の注7 ロ</t>
        </is>
      </c>
      <c r="K161" s="6" t="inlineStr">
        <is>
          <t>令和8年6月版 障害児通所支援サービスコード表（27放課後等デイ(基本２)）と全件突合し一致を確認済。</t>
        </is>
      </c>
    </row>
    <row r="162">
      <c r="A162" s="10" t="inlineStr">
        <is>
          <t>放デイロ</t>
        </is>
      </c>
      <c r="B162" s="10" t="inlineStr">
        <is>
          <t>放課後等デイサービス</t>
        </is>
      </c>
      <c r="C162" s="10" t="inlineStr">
        <is>
          <t>ロ 主として重症心身障害児／定員7人</t>
        </is>
      </c>
      <c r="D162" s="13" t="n">
        <v>4</v>
      </c>
      <c r="E162" s="10" t="inlineStr">
        <is>
          <t>（4）常勤換算・経験5年未満</t>
        </is>
      </c>
      <c r="F162" s="13" t="n">
        <v>7</v>
      </c>
      <c r="G162" s="13" t="n">
        <v>7</v>
      </c>
      <c r="H162" s="13" t="n">
        <v>153</v>
      </c>
      <c r="I162" s="10" t="inlineStr">
        <is>
          <t>63-4456（授業終了後）／63-4463（休業日）</t>
        </is>
      </c>
      <c r="J162" s="10" t="inlineStr">
        <is>
          <t>告示122号 別表 第3の1の注7 ロ</t>
        </is>
      </c>
      <c r="K162" s="6" t="inlineStr">
        <is>
          <t>令和8年6月版 障害児通所支援サービスコード表（27放課後等デイ(基本２)）と全件突合し一致を確認済。</t>
        </is>
      </c>
    </row>
    <row r="163">
      <c r="A163" s="10" t="inlineStr">
        <is>
          <t>放デイロ</t>
        </is>
      </c>
      <c r="B163" s="10" t="inlineStr">
        <is>
          <t>放課後等デイサービス</t>
        </is>
      </c>
      <c r="C163" s="10" t="inlineStr">
        <is>
          <t>ロ 主として重症心身障害児／定員8人</t>
        </is>
      </c>
      <c r="D163" s="13" t="n">
        <v>4</v>
      </c>
      <c r="E163" s="10" t="inlineStr">
        <is>
          <t>（4）常勤換算・経験5年未満</t>
        </is>
      </c>
      <c r="F163" s="13" t="n">
        <v>8</v>
      </c>
      <c r="G163" s="13" t="n">
        <v>8</v>
      </c>
      <c r="H163" s="13" t="n">
        <v>134</v>
      </c>
      <c r="I163" s="10" t="inlineStr">
        <is>
          <t>63-4457（授業終了後）／63-4464（休業日）</t>
        </is>
      </c>
      <c r="J163" s="10" t="inlineStr">
        <is>
          <t>告示122号 別表 第3の1の注7 ロ</t>
        </is>
      </c>
      <c r="K163" s="6" t="inlineStr">
        <is>
          <t>令和8年6月版 障害児通所支援サービスコード表（27放課後等デイ(基本２)）と全件突合し一致を確認済。</t>
        </is>
      </c>
    </row>
    <row r="164">
      <c r="A164" s="10" t="inlineStr">
        <is>
          <t>放デイロ</t>
        </is>
      </c>
      <c r="B164" s="10" t="inlineStr">
        <is>
          <t>放課後等デイサービス</t>
        </is>
      </c>
      <c r="C164" s="10" t="inlineStr">
        <is>
          <t>ロ 主として重症心身障害児／定員9人</t>
        </is>
      </c>
      <c r="D164" s="13" t="n">
        <v>4</v>
      </c>
      <c r="E164" s="10" t="inlineStr">
        <is>
          <t>（4）常勤換算・経験5年未満</t>
        </is>
      </c>
      <c r="F164" s="13" t="n">
        <v>9</v>
      </c>
      <c r="G164" s="13" t="n">
        <v>9</v>
      </c>
      <c r="H164" s="13" t="n">
        <v>119</v>
      </c>
      <c r="I164" s="10" t="inlineStr">
        <is>
          <t>63-4458（授業終了後）／63-4465（休業日）</t>
        </is>
      </c>
      <c r="J164" s="10" t="inlineStr">
        <is>
          <t>告示122号 別表 第3の1の注7 ロ</t>
        </is>
      </c>
      <c r="K164" s="6" t="inlineStr">
        <is>
          <t>令和8年6月版 障害児通所支援サービスコード表（27放課後等デイ(基本２)）と全件突合し一致を確認済。</t>
        </is>
      </c>
    </row>
    <row r="165">
      <c r="A165" s="10" t="inlineStr">
        <is>
          <t>放デイロ</t>
        </is>
      </c>
      <c r="B165" s="10" t="inlineStr">
        <is>
          <t>放課後等デイサービス</t>
        </is>
      </c>
      <c r="C165" s="10" t="inlineStr">
        <is>
          <t>ロ 主として重症心身障害児／定員10人</t>
        </is>
      </c>
      <c r="D165" s="13" t="n">
        <v>4</v>
      </c>
      <c r="E165" s="10" t="inlineStr">
        <is>
          <t>（4）常勤換算・経験5年未満</t>
        </is>
      </c>
      <c r="F165" s="13" t="n">
        <v>10</v>
      </c>
      <c r="G165" s="13" t="n">
        <v>10</v>
      </c>
      <c r="H165" s="13" t="n">
        <v>107</v>
      </c>
      <c r="I165" s="10" t="inlineStr">
        <is>
          <t>63-4459（授業終了後）／63-4466（休業日）</t>
        </is>
      </c>
      <c r="J165" s="10" t="inlineStr">
        <is>
          <t>告示122号 別表 第3の1の注7 ロ</t>
        </is>
      </c>
      <c r="K165" s="6" t="inlineStr">
        <is>
          <t>令和8年6月版 障害児通所支援サービスコード表（27放課後等デイ(基本２)）と全件突合し一致を確認済。</t>
        </is>
      </c>
    </row>
    <row r="166">
      <c r="A166" s="10" t="inlineStr">
        <is>
          <t>放デイロ</t>
        </is>
      </c>
      <c r="B166" s="10" t="inlineStr">
        <is>
          <t>放課後等デイサービス</t>
        </is>
      </c>
      <c r="C166" s="10" t="inlineStr">
        <is>
          <t>ロ 主として重症心身障害児／定員11人以上</t>
        </is>
      </c>
      <c r="D166" s="13" t="n">
        <v>4</v>
      </c>
      <c r="E166" s="10" t="inlineStr">
        <is>
          <t>（4）常勤換算・経験5年未満</t>
        </is>
      </c>
      <c r="F166" s="13" t="n">
        <v>11</v>
      </c>
      <c r="G166" s="13" t="n">
        <v>9999</v>
      </c>
      <c r="H166" s="13" t="n">
        <v>71</v>
      </c>
      <c r="I166" s="10" t="inlineStr">
        <is>
          <t>63-4460（授業終了後）／63-4467（休業日）</t>
        </is>
      </c>
      <c r="J166" s="10" t="inlineStr">
        <is>
          <t>告示122号 別表 第3の1の注7 ロ</t>
        </is>
      </c>
      <c r="K166" s="6" t="inlineStr">
        <is>
          <t>令和8年6月版 障害児通所支援サービスコード表（27放課後等デイ(基本２)）と全件突合し一致を確認済。</t>
        </is>
      </c>
    </row>
    <row r="167">
      <c r="A167" s="10" t="inlineStr">
        <is>
          <t>放デイロ</t>
        </is>
      </c>
      <c r="B167" s="10" t="inlineStr">
        <is>
          <t>放課後等デイサービス</t>
        </is>
      </c>
      <c r="C167" s="10" t="inlineStr">
        <is>
          <t>ロ 主として重症心身障害児／定員5人</t>
        </is>
      </c>
      <c r="D167" s="13" t="n">
        <v>5</v>
      </c>
      <c r="E167" s="10" t="inlineStr">
        <is>
          <t>（5）その他の従業者を配置</t>
        </is>
      </c>
      <c r="F167" s="13" t="n">
        <v>0</v>
      </c>
      <c r="G167" s="13" t="n">
        <v>5</v>
      </c>
      <c r="H167" s="13" t="n">
        <v>180</v>
      </c>
      <c r="I167" s="10" t="inlineStr">
        <is>
          <t>63-4471（授業終了後）／63-4478（休業日）</t>
        </is>
      </c>
      <c r="J167" s="10" t="inlineStr">
        <is>
          <t>告示122号 別表 第3の1の注7 ロ</t>
        </is>
      </c>
      <c r="K167" s="6" t="inlineStr">
        <is>
          <t>令和8年6月版 障害児通所支援サービスコード表（27放課後等デイ(基本２)）と全件突合し一致を確認済。</t>
        </is>
      </c>
    </row>
    <row r="168">
      <c r="A168" s="10" t="inlineStr">
        <is>
          <t>放デイロ</t>
        </is>
      </c>
      <c r="B168" s="10" t="inlineStr">
        <is>
          <t>放課後等デイサービス</t>
        </is>
      </c>
      <c r="C168" s="10" t="inlineStr">
        <is>
          <t>ロ 主として重症心身障害児／定員6人</t>
        </is>
      </c>
      <c r="D168" s="13" t="n">
        <v>5</v>
      </c>
      <c r="E168" s="10" t="inlineStr">
        <is>
          <t>（5）その他の従業者を配置</t>
        </is>
      </c>
      <c r="F168" s="13" t="n">
        <v>6</v>
      </c>
      <c r="G168" s="13" t="n">
        <v>6</v>
      </c>
      <c r="H168" s="13" t="n">
        <v>150</v>
      </c>
      <c r="I168" s="10" t="inlineStr">
        <is>
          <t>63-4472（授業終了後）／63-4479（休業日）</t>
        </is>
      </c>
      <c r="J168" s="10" t="inlineStr">
        <is>
          <t>告示122号 別表 第3の1の注7 ロ</t>
        </is>
      </c>
      <c r="K168" s="6" t="inlineStr">
        <is>
          <t>令和8年6月版 障害児通所支援サービスコード表（27放課後等デイ(基本２)）と全件突合し一致を確認済。</t>
        </is>
      </c>
    </row>
    <row r="169">
      <c r="A169" s="10" t="inlineStr">
        <is>
          <t>放デイロ</t>
        </is>
      </c>
      <c r="B169" s="10" t="inlineStr">
        <is>
          <t>放課後等デイサービス</t>
        </is>
      </c>
      <c r="C169" s="10" t="inlineStr">
        <is>
          <t>ロ 主として重症心身障害児／定員7人</t>
        </is>
      </c>
      <c r="D169" s="13" t="n">
        <v>5</v>
      </c>
      <c r="E169" s="10" t="inlineStr">
        <is>
          <t>（5）その他の従業者を配置</t>
        </is>
      </c>
      <c r="F169" s="13" t="n">
        <v>7</v>
      </c>
      <c r="G169" s="13" t="n">
        <v>7</v>
      </c>
      <c r="H169" s="13" t="n">
        <v>129</v>
      </c>
      <c r="I169" s="10" t="inlineStr">
        <is>
          <t>63-4473（授業終了後）／63-4480（休業日）</t>
        </is>
      </c>
      <c r="J169" s="10" t="inlineStr">
        <is>
          <t>告示122号 別表 第3の1の注7 ロ</t>
        </is>
      </c>
      <c r="K169" s="6" t="inlineStr">
        <is>
          <t>令和8年6月版 障害児通所支援サービスコード表（27放課後等デイ(基本２)）と全件突合し一致を確認済。</t>
        </is>
      </c>
    </row>
    <row r="170">
      <c r="A170" s="10" t="inlineStr">
        <is>
          <t>放デイロ</t>
        </is>
      </c>
      <c r="B170" s="10" t="inlineStr">
        <is>
          <t>放課後等デイサービス</t>
        </is>
      </c>
      <c r="C170" s="10" t="inlineStr">
        <is>
          <t>ロ 主として重症心身障害児／定員8人</t>
        </is>
      </c>
      <c r="D170" s="13" t="n">
        <v>5</v>
      </c>
      <c r="E170" s="10" t="inlineStr">
        <is>
          <t>（5）その他の従業者を配置</t>
        </is>
      </c>
      <c r="F170" s="13" t="n">
        <v>8</v>
      </c>
      <c r="G170" s="13" t="n">
        <v>8</v>
      </c>
      <c r="H170" s="13" t="n">
        <v>113</v>
      </c>
      <c r="I170" s="10" t="inlineStr">
        <is>
          <t>63-4474（授業終了後）／63-4481（休業日）</t>
        </is>
      </c>
      <c r="J170" s="10" t="inlineStr">
        <is>
          <t>告示122号 別表 第3の1の注7 ロ</t>
        </is>
      </c>
      <c r="K170" s="6" t="inlineStr">
        <is>
          <t>令和8年6月版 障害児通所支援サービスコード表（27放課後等デイ(基本２)）と全件突合し一致を確認済。</t>
        </is>
      </c>
    </row>
    <row r="171">
      <c r="A171" s="10" t="inlineStr">
        <is>
          <t>放デイロ</t>
        </is>
      </c>
      <c r="B171" s="10" t="inlineStr">
        <is>
          <t>放課後等デイサービス</t>
        </is>
      </c>
      <c r="C171" s="10" t="inlineStr">
        <is>
          <t>ロ 主として重症心身障害児／定員9人</t>
        </is>
      </c>
      <c r="D171" s="13" t="n">
        <v>5</v>
      </c>
      <c r="E171" s="10" t="inlineStr">
        <is>
          <t>（5）その他の従業者を配置</t>
        </is>
      </c>
      <c r="F171" s="13" t="n">
        <v>9</v>
      </c>
      <c r="G171" s="13" t="n">
        <v>9</v>
      </c>
      <c r="H171" s="13" t="n">
        <v>100</v>
      </c>
      <c r="I171" s="10" t="inlineStr">
        <is>
          <t>63-4475（授業終了後）／63-4482（休業日）</t>
        </is>
      </c>
      <c r="J171" s="10" t="inlineStr">
        <is>
          <t>告示122号 別表 第3の1の注7 ロ</t>
        </is>
      </c>
      <c r="K171" s="6" t="inlineStr">
        <is>
          <t>令和8年6月版 障害児通所支援サービスコード表（27放課後等デイ(基本２)）と全件突合し一致を確認済。</t>
        </is>
      </c>
    </row>
    <row r="172">
      <c r="A172" s="10" t="inlineStr">
        <is>
          <t>放デイロ</t>
        </is>
      </c>
      <c r="B172" s="10" t="inlineStr">
        <is>
          <t>放課後等デイサービス</t>
        </is>
      </c>
      <c r="C172" s="10" t="inlineStr">
        <is>
          <t>ロ 主として重症心身障害児／定員10人</t>
        </is>
      </c>
      <c r="D172" s="13" t="n">
        <v>5</v>
      </c>
      <c r="E172" s="10" t="inlineStr">
        <is>
          <t>（5）その他の従業者を配置</t>
        </is>
      </c>
      <c r="F172" s="13" t="n">
        <v>10</v>
      </c>
      <c r="G172" s="13" t="n">
        <v>10</v>
      </c>
      <c r="H172" s="13" t="n">
        <v>90</v>
      </c>
      <c r="I172" s="10" t="inlineStr">
        <is>
          <t>63-4476（授業終了後）／63-4483（休業日）</t>
        </is>
      </c>
      <c r="J172" s="10" t="inlineStr">
        <is>
          <t>告示122号 別表 第3の1の注7 ロ</t>
        </is>
      </c>
      <c r="K172" s="6" t="inlineStr">
        <is>
          <t>令和8年6月版 障害児通所支援サービスコード表（27放課後等デイ(基本２)）と全件突合し一致を確認済。</t>
        </is>
      </c>
    </row>
    <row r="173">
      <c r="A173" s="10" t="inlineStr">
        <is>
          <t>放デイロ</t>
        </is>
      </c>
      <c r="B173" s="10" t="inlineStr">
        <is>
          <t>放課後等デイサービス</t>
        </is>
      </c>
      <c r="C173" s="10" t="inlineStr">
        <is>
          <t>ロ 主として重症心身障害児／定員11人以上</t>
        </is>
      </c>
      <c r="D173" s="13" t="n">
        <v>5</v>
      </c>
      <c r="E173" s="10" t="inlineStr">
        <is>
          <t>（5）その他の従業者を配置</t>
        </is>
      </c>
      <c r="F173" s="13" t="n">
        <v>11</v>
      </c>
      <c r="G173" s="13" t="n">
        <v>9999</v>
      </c>
      <c r="H173" s="13" t="n">
        <v>60</v>
      </c>
      <c r="I173" s="10" t="inlineStr">
        <is>
          <t>63-4477（授業終了後）／63-4484（休業日）</t>
        </is>
      </c>
      <c r="J173" s="10" t="inlineStr">
        <is>
          <t>告示122号 別表 第3の1の注7 ロ</t>
        </is>
      </c>
      <c r="K173" s="6" t="inlineStr">
        <is>
          <t>令和8年6月版 障害児通所支援サービスコード表（27放課後等デイ(基本２)）と全件突合し一致を確認済。</t>
        </is>
      </c>
    </row>
    <row r="174"/>
    <row r="175">
      <c r="I175" s="14" t="inlineStr">
        <is>
          <t>検算：データ件数（170になること）</t>
        </is>
      </c>
      <c r="J175" s="14">
        <f>COUNT($H$4:$H$173)</f>
        <v/>
      </c>
    </row>
    <row r="176">
      <c r="I176" s="14" t="inlineStr">
        <is>
          <t>検算：重複行（0になること）</t>
        </is>
      </c>
      <c r="J176" s="14">
        <f>SUMPRODUCT((COUNTIFS($A$4:$A$173,$A$4:$A$173,$D$4:$D$173,$D$4:$D$173,$F$4:$F$173,$F$4:$F$173)&gt;1)*1)</f>
        <v/>
      </c>
    </row>
    <row r="177">
      <c r="I177" s="15" t="inlineStr">
        <is>
          <t>※児童発達支援ハ／放課後等デイサービスロの定員下限は、検索漏れを防ぐため最小区分を0としている（重心型の定員は5人以上）。※「児発イ_重心センター」「児発イ_難聴センター」は別表2（経過的）の類型で、経過措置は令和9年3月31日まで。</t>
        </is>
      </c>
    </row>
  </sheetData>
  <printOptions horizontalCentered="1"/>
  <pageMargins left="0.4" right="0.4" top="0.5" bottom="0.5" header="0.5" footer="0.5"/>
  <pageSetup orientation="landscape" paperSize="9" fitToHeight="0" fitToWidth="1"/>
</worksheet>
</file>

<file path=xl/worksheets/sheet3.xml><?xml version="1.0" encoding="utf-8"?>
<worksheet xmlns="http://schemas.openxmlformats.org/spreadsheetml/2006/main">
  <sheetPr>
    <outlinePr summaryBelow="1" summaryRight="1"/>
    <pageSetUpPr fitToPage="1"/>
  </sheetPr>
  <dimension ref="A1:I11"/>
  <sheetViews>
    <sheetView workbookViewId="0">
      <selection activeCell="A1" sqref="A1"/>
    </sheetView>
  </sheetViews>
  <sheetFormatPr baseColWidth="8" defaultRowHeight="15"/>
  <cols>
    <col width="14" customWidth="1" min="1" max="1"/>
    <col width="16" customWidth="1" min="2" max="2"/>
    <col width="22" customWidth="1" min="3" max="3"/>
    <col width="20" customWidth="1" min="4" max="4"/>
    <col width="16" customWidth="1" min="5" max="5"/>
    <col width="16" customWidth="1" min="6" max="6"/>
    <col width="4" customWidth="1" min="7" max="7"/>
    <col width="22" customWidth="1" min="8" max="8"/>
    <col width="46" customWidth="1" min="9" max="9"/>
  </cols>
  <sheetData>
    <row r="1" ht="22" customHeight="1">
      <c r="A1" s="1" t="inlineStr">
        <is>
          <t>02_単価マスタ（告示128号 地域区分別の割合）</t>
        </is>
      </c>
    </row>
    <row r="2" ht="28" customHeight="1">
      <c r="A2" s="2" t="inlineStr">
        <is>
          <t>1単位の額＝10円×地域区分の割合。列は施設類型ごとの単価区分キー。</t>
        </is>
      </c>
    </row>
    <row r="3">
      <c r="A3" s="12" t="inlineStr">
        <is>
          <t>地域区分</t>
        </is>
      </c>
      <c r="B3" s="12" t="inlineStr">
        <is>
          <t>児発センター</t>
        </is>
      </c>
      <c r="C3" s="12" t="inlineStr">
        <is>
          <t>児発事業所_非重心</t>
        </is>
      </c>
      <c r="D3" s="12" t="inlineStr">
        <is>
          <t>児発事業所_重心</t>
        </is>
      </c>
      <c r="E3" s="12" t="inlineStr">
        <is>
          <t>放デイ_非重心</t>
        </is>
      </c>
      <c r="F3" s="12" t="inlineStr">
        <is>
          <t>放デイ_重心</t>
        </is>
      </c>
      <c r="H3" s="14" t="inlineStr">
        <is>
          <t>1単位の額の基礎（円）</t>
        </is>
      </c>
      <c r="I3" s="15" t="inlineStr">
        <is>
          <t>出典：平成24年厚生労働省告示第128号（こども家庭庁長官が定める一単位の単価）</t>
        </is>
      </c>
    </row>
    <row r="4">
      <c r="A4" s="10" t="inlineStr">
        <is>
          <t>一級地</t>
        </is>
      </c>
      <c r="B4" s="16" t="n">
        <v>1.124</v>
      </c>
      <c r="C4" s="16" t="n">
        <v>1.12</v>
      </c>
      <c r="D4" s="16" t="n">
        <v>1.152</v>
      </c>
      <c r="E4" s="16" t="n">
        <v>1.12</v>
      </c>
      <c r="F4" s="16" t="n">
        <v>1.152</v>
      </c>
      <c r="H4" s="10" t="n">
        <v>10</v>
      </c>
    </row>
    <row r="5">
      <c r="A5" s="10" t="inlineStr">
        <is>
          <t>二級地</t>
        </is>
      </c>
      <c r="B5" s="16" t="n">
        <v>1.099</v>
      </c>
      <c r="C5" s="16" t="n">
        <v>1.096</v>
      </c>
      <c r="D5" s="16" t="n">
        <v>1.122</v>
      </c>
      <c r="E5" s="16" t="n">
        <v>1.096</v>
      </c>
      <c r="F5" s="16" t="n">
        <v>1.122</v>
      </c>
      <c r="H5" s="14" t="inlineStr">
        <is>
          <t>検算（空欄なら正常）</t>
        </is>
      </c>
    </row>
    <row r="6">
      <c r="A6" s="10" t="inlineStr">
        <is>
          <t>三級地</t>
        </is>
      </c>
      <c r="B6" s="16" t="n">
        <v>1.093</v>
      </c>
      <c r="C6" s="16" t="n">
        <v>1.09</v>
      </c>
      <c r="D6" s="16" t="n">
        <v>1.114</v>
      </c>
      <c r="E6" s="16" t="n">
        <v>1.09</v>
      </c>
      <c r="F6" s="16" t="n">
        <v>1.114</v>
      </c>
      <c r="H6" s="17">
        <f>IF(MIN($B$4:$F$11)&lt;1,"割合が1未満です。転記を確認してください","")</f>
        <v/>
      </c>
    </row>
    <row r="7">
      <c r="A7" s="10" t="inlineStr">
        <is>
          <t>四級地</t>
        </is>
      </c>
      <c r="B7" s="16" t="n">
        <v>1.074</v>
      </c>
      <c r="C7" s="16" t="n">
        <v>1.072</v>
      </c>
      <c r="D7" s="16" t="n">
        <v>1.091</v>
      </c>
      <c r="E7" s="16" t="n">
        <v>1.072</v>
      </c>
      <c r="F7" s="16" t="n">
        <v>1.091</v>
      </c>
    </row>
    <row r="8">
      <c r="A8" s="10" t="inlineStr">
        <is>
          <t>五級地</t>
        </is>
      </c>
      <c r="B8" s="16" t="n">
        <v>1.062</v>
      </c>
      <c r="C8" s="16" t="n">
        <v>1.06</v>
      </c>
      <c r="D8" s="16" t="n">
        <v>1.076</v>
      </c>
      <c r="E8" s="16" t="n">
        <v>1.06</v>
      </c>
      <c r="F8" s="16" t="n">
        <v>1.076</v>
      </c>
    </row>
    <row r="9">
      <c r="A9" s="10" t="inlineStr">
        <is>
          <t>六級地</t>
        </is>
      </c>
      <c r="B9" s="16" t="n">
        <v>1.037</v>
      </c>
      <c r="C9" s="16" t="n">
        <v>1.036</v>
      </c>
      <c r="D9" s="16" t="n">
        <v>1.046</v>
      </c>
      <c r="E9" s="16" t="n">
        <v>1.036</v>
      </c>
      <c r="F9" s="16" t="n">
        <v>1.046</v>
      </c>
    </row>
    <row r="10">
      <c r="A10" s="10" t="inlineStr">
        <is>
          <t>七級地</t>
        </is>
      </c>
      <c r="B10" s="16" t="n">
        <v>1.019</v>
      </c>
      <c r="C10" s="16" t="n">
        <v>1.018</v>
      </c>
      <c r="D10" s="16" t="n">
        <v>1.023</v>
      </c>
      <c r="E10" s="16" t="n">
        <v>1.018</v>
      </c>
      <c r="F10" s="16" t="n">
        <v>1.023</v>
      </c>
    </row>
    <row r="11">
      <c r="A11" s="10" t="inlineStr">
        <is>
          <t>その他</t>
        </is>
      </c>
      <c r="B11" s="16" t="n">
        <v>1</v>
      </c>
      <c r="C11" s="16" t="n">
        <v>1</v>
      </c>
      <c r="D11" s="16" t="n">
        <v>1</v>
      </c>
      <c r="E11" s="16" t="n">
        <v>1</v>
      </c>
      <c r="F11" s="16" t="n">
        <v>1</v>
      </c>
    </row>
  </sheetData>
  <printOptions horizontalCentered="1"/>
  <pageMargins left="0.4" right="0.4" top="0.5" bottom="0.5" header="0.5" footer="0.5"/>
  <pageSetup orientation="portrait" paperSize="9" fitToHeight="0" fitToWidth="1"/>
</worksheet>
</file>

<file path=xl/worksheets/sheet4.xml><?xml version="1.0" encoding="utf-8"?>
<worksheet xmlns="http://schemas.openxmlformats.org/spreadsheetml/2006/main">
  <sheetPr>
    <outlinePr summaryBelow="1" summaryRight="1"/>
    <pageSetUpPr fitToPage="1"/>
  </sheetPr>
  <dimension ref="A1:C25"/>
  <sheetViews>
    <sheetView workbookViewId="0">
      <selection activeCell="A1" sqref="A1"/>
    </sheetView>
  </sheetViews>
  <sheetFormatPr baseColWidth="8" defaultRowHeight="15"/>
  <cols>
    <col width="40" customWidth="1" min="1" max="1"/>
    <col width="26" customWidth="1" min="2" max="2"/>
    <col width="60" customWidth="1" min="3" max="3"/>
  </cols>
  <sheetData>
    <row r="1" ht="22" customHeight="1">
      <c r="A1" s="1" t="inlineStr">
        <is>
          <t>様式1｜児童指導員等加配加算 算定判定シート（事業所設定）</t>
        </is>
      </c>
    </row>
    <row r="2" ht="28" customHeight="1">
      <c r="A2" s="12" t="inlineStr">
        <is>
          <t>項目</t>
        </is>
      </c>
      <c r="B2" s="12" t="inlineStr">
        <is>
          <t>入力値／自動計算</t>
        </is>
      </c>
      <c r="C2" s="12" t="inlineStr">
        <is>
          <t>補足・根拠</t>
        </is>
      </c>
    </row>
    <row r="3">
      <c r="A3" s="4" t="inlineStr">
        <is>
          <t>算定対象月</t>
        </is>
      </c>
      <c r="B3" s="18" t="inlineStr">
        <is>
          <t>令和8年9月分</t>
        </is>
      </c>
      <c r="C3" s="6" t="inlineStr"/>
    </row>
    <row r="4">
      <c r="A4" s="4" t="inlineStr">
        <is>
          <t>事業所名</t>
        </is>
      </c>
      <c r="B4" s="18" t="inlineStr"/>
      <c r="C4" s="6" t="inlineStr"/>
    </row>
    <row r="5">
      <c r="A5" s="4" t="inlineStr">
        <is>
          <t>事業所番号</t>
        </is>
      </c>
      <c r="B5" s="18" t="inlineStr"/>
      <c r="C5" s="6" t="inlineStr">
        <is>
          <t>10桁</t>
        </is>
      </c>
    </row>
    <row r="6">
      <c r="A6" s="4" t="inlineStr">
        <is>
          <t>サービス種別</t>
        </is>
      </c>
      <c r="B6" s="18" t="inlineStr">
        <is>
          <t>放課後等デイサービス</t>
        </is>
      </c>
      <c r="C6" s="6" t="inlineStr">
        <is>
          <t>リスト：児童発達支援／放課後等デイサービス</t>
        </is>
      </c>
    </row>
    <row r="7">
      <c r="A7" s="4" t="inlineStr">
        <is>
          <t>児童発達支援センター区分</t>
        </is>
      </c>
      <c r="B7" s="18" t="inlineStr">
        <is>
          <t>センター以外</t>
        </is>
      </c>
      <c r="C7" s="6" t="inlineStr">
        <is>
          <t>リスト：センター／センター以外（放デイの場合は「センター以外」のままでよい）。センター以外で主として重症心身障害児を通わせる事業所は「ハ」（別表 第1の1の注8ハ）</t>
        </is>
      </c>
    </row>
    <row r="8">
      <c r="A8" s="4" t="inlineStr">
        <is>
          <t>主たる対象児の区分</t>
        </is>
      </c>
      <c r="B8" s="18" t="inlineStr">
        <is>
          <t>重症心身障害児以外</t>
        </is>
      </c>
      <c r="C8" s="6" t="inlineStr">
        <is>
          <t>リスト：重症心身障害児以外／主として重症心身障害児／主として難聴児（経過的・児発センターのみ）。難聴児・重心児を主とする児童発達支援センターは告示122号 別表2（経過的）の単位数表を使う（令和9年3月31日までの経過措置）</t>
        </is>
      </c>
    </row>
    <row r="9">
      <c r="A9" s="4" t="inlineStr">
        <is>
          <t>利用定員（人）</t>
        </is>
      </c>
      <c r="B9" s="18" t="n">
        <v>10</v>
      </c>
      <c r="C9" s="6" t="inlineStr"/>
    </row>
    <row r="10">
      <c r="A10" s="4" t="inlineStr">
        <is>
          <t>地域区分</t>
        </is>
      </c>
      <c r="B10" s="18" t="inlineStr">
        <is>
          <t>六級地</t>
        </is>
      </c>
      <c r="C10" s="6" t="inlineStr">
        <is>
          <t>リスト：一級地〜その他（告示128号）</t>
        </is>
      </c>
    </row>
    <row r="11">
      <c r="A11" s="4" t="inlineStr">
        <is>
          <t>常勤の従業者が勤務すべき1週間の時間数</t>
        </is>
      </c>
      <c r="B11" s="18" t="n">
        <v>40</v>
      </c>
      <c r="C11" s="6" t="inlineStr">
        <is>
          <t>就業規則等で定めた時間</t>
        </is>
      </c>
    </row>
    <row r="12">
      <c r="A12" s="4" t="inlineStr">
        <is>
          <t>常勤換算に用いる時間数（自動）</t>
        </is>
      </c>
      <c r="B12" s="7">
        <f>IF($B$11&lt;32,32,$B$11)</f>
        <v/>
      </c>
      <c r="C12" s="6" t="inlineStr">
        <is>
          <t>32時間を下回る場合は32時間を基本とする（留意事項通知 第二の1(14)②）</t>
        </is>
      </c>
    </row>
    <row r="13">
      <c r="A13" s="4" t="inlineStr">
        <is>
          <t>単価区分キー（自動）</t>
        </is>
      </c>
      <c r="B13" s="7">
        <f>IF($B$6="児童発達支援",IF($B$7="センター","児発センター",IF($B$8="主として重症心身障害児","児発事業所_重心","児発事業所_非重心")),IF($B$8="主として重症心身障害児","放デイ_重心","放デイ_非重心"))</f>
        <v/>
      </c>
      <c r="C13" s="6" t="inlineStr">
        <is>
          <t>02_単価マスタの列を選ぶキー</t>
        </is>
      </c>
    </row>
    <row r="14">
      <c r="A14" s="4" t="inlineStr">
        <is>
          <t>単位数表の類型キー（自動）</t>
        </is>
      </c>
      <c r="B14" s="7">
        <f>IF($B$6="児童発達支援",IF($B$7="センター",IF($B$8="主として重症心身障害児","児発イ_重心センター",IF($B$8="主として難聴児（経過的・児発センターのみ）","児発イ_難聴センター","児発イ")),IF($B$8="主として重症心身障害児","児発ハ","児発ロ")),IF($B$8="主として重症心身障害児","放デイロ","放デイイ"))</f>
        <v/>
      </c>
      <c r="C14" s="6" t="inlineStr">
        <is>
          <t>01_単位数マスタの行を選ぶキー。センター×重心＝別表2 第2、センター×難聴＝別表2 第1、センター以外×重心＝別表 第1の1の注8ハ</t>
        </is>
      </c>
    </row>
    <row r="15">
      <c r="A15" s="4" t="inlineStr">
        <is>
          <t>指定基準上必要な児童指導員又は保育士の員数</t>
        </is>
      </c>
      <c r="B15" s="18" t="n">
        <v>2</v>
      </c>
      <c r="C15" s="6" t="inlineStr">
        <is>
          <t>自治体の条例で確認する（省令15号第5条／第66条を都道府県等が条例化）</t>
        </is>
      </c>
    </row>
    <row r="16">
      <c r="A16" s="4" t="inlineStr">
        <is>
          <t>児童発達支援管理責任者の配置</t>
        </is>
      </c>
      <c r="B16" s="18" t="inlineStr">
        <is>
          <t>あり</t>
        </is>
      </c>
      <c r="C16" s="6" t="inlineStr">
        <is>
          <t>リスト：あり／なし。会計検査院指摘の直撃点（令和5年3月30日事務連絡 別紙1）</t>
        </is>
      </c>
    </row>
    <row r="17">
      <c r="A17" s="4" t="inlineStr">
        <is>
          <t>管理者の配置</t>
        </is>
      </c>
      <c r="B17" s="18" t="inlineStr">
        <is>
          <t>あり</t>
        </is>
      </c>
      <c r="C17" s="6" t="inlineStr">
        <is>
          <t>リスト：あり／なし</t>
        </is>
      </c>
    </row>
    <row r="18">
      <c r="A18" s="4" t="inlineStr">
        <is>
          <t>専門的支援体制加算の算定</t>
        </is>
      </c>
      <c r="B18" s="18" t="inlineStr">
        <is>
          <t>なし</t>
        </is>
      </c>
      <c r="C18" s="6" t="inlineStr">
        <is>
          <t>リスト：あり／なし</t>
        </is>
      </c>
    </row>
    <row r="19">
      <c r="A19" s="4" t="inlineStr">
        <is>
          <t>専門的支援体制加算に必要な人員（常勤換算）</t>
        </is>
      </c>
      <c r="B19" s="18" t="n">
        <v>0</v>
      </c>
      <c r="C19" s="6" t="inlineStr">
        <is>
          <t>「あり」の場合は必要な常勤換算数を入力（初期値0）</t>
        </is>
      </c>
    </row>
    <row r="20">
      <c r="A20" s="4" t="inlineStr">
        <is>
          <t>入力チェック（自動）</t>
        </is>
      </c>
      <c r="B20" s="7">
        <f>IF(AND($B$8="主として難聴児（経過的・児発センターのみ）",OR($B$6="放課後等デイサービス",$B$7="センター以外")),"「主として難聴児」は児童発達支援センターの経過措置類型です。サービス種別とセンター区分を確認してください。","")</f>
        <v/>
      </c>
      <c r="C20" s="6" t="inlineStr">
        <is>
          <t>入力の組合せが制度上ありえないときに警告する</t>
        </is>
      </c>
    </row>
    <row r="21">
      <c r="A21" s="3" t="inlineStr">
        <is>
          <t>判定結果（自動・30_区分判定より転記）</t>
        </is>
      </c>
    </row>
    <row r="22">
      <c r="A22" s="4" t="inlineStr">
        <is>
          <t>区分No</t>
        </is>
      </c>
      <c r="B22" s="7">
        <f>'30_区分判定'!$B$13</f>
        <v/>
      </c>
      <c r="C22" s="6" t="inlineStr"/>
    </row>
    <row r="23">
      <c r="A23" s="4" t="inlineStr">
        <is>
          <t>区分名</t>
        </is>
      </c>
      <c r="B23" s="7">
        <f>'30_区分判定'!$B$14</f>
        <v/>
      </c>
      <c r="C23" s="6" t="inlineStr"/>
    </row>
    <row r="24">
      <c r="A24" s="4" t="inlineStr">
        <is>
          <t>適用単位数（単位／日）</t>
        </is>
      </c>
      <c r="B24" s="7">
        <f>'40_報酬シミュレーション'!$B$3</f>
        <v/>
      </c>
      <c r="C24" s="6" t="inlineStr"/>
    </row>
    <row r="25">
      <c r="A25" s="4" t="inlineStr">
        <is>
          <t>判定理由</t>
        </is>
      </c>
      <c r="B25" s="7">
        <f>'30_区分判定'!$B$15</f>
        <v/>
      </c>
      <c r="C25" s="6" t="inlineStr"/>
    </row>
  </sheetData>
  <dataValidations count="5">
    <dataValidation sqref="B6" showDropDown="0" showInputMessage="0" showErrorMessage="0" allowBlank="1" type="list">
      <formula1>"児童発達支援,放課後等デイサービス"</formula1>
    </dataValidation>
    <dataValidation sqref="B7" showDropDown="0" showInputMessage="0" showErrorMessage="0" allowBlank="1" type="list">
      <formula1>"センター,センター以外"</formula1>
    </dataValidation>
    <dataValidation sqref="B10" showDropDown="0" showInputMessage="0" showErrorMessage="0" allowBlank="1" type="list">
      <formula1>"一級地,二級地,三級地,四級地,五級地,六級地,七級地,その他"</formula1>
    </dataValidation>
    <dataValidation sqref="B16 B17 B18" showDropDown="0" showInputMessage="0" showErrorMessage="0" allowBlank="1" type="list">
      <formula1>"あり,なし"</formula1>
    </dataValidation>
    <dataValidation sqref="B8" showDropDown="0" showInputMessage="0" showErrorMessage="0" allowBlank="1" type="list">
      <formula1>"重症心身障害児以外,主として重症心身障害児,主として難聴児（経過的・児発センターのみ）"</formula1>
    </dataValidation>
  </dataValidations>
  <printOptions horizontalCentered="1"/>
  <pageMargins left="0.4" right="0.4" top="0.5" bottom="0.5" header="0.5" footer="0.5"/>
  <pageSetup orientation="portrait" paperSize="9" fitToHeight="0" fitToWidth="1"/>
</worksheet>
</file>

<file path=xl/worksheets/sheet5.xml><?xml version="1.0" encoding="utf-8"?>
<worksheet xmlns="http://schemas.openxmlformats.org/spreadsheetml/2006/main">
  <sheetPr>
    <outlinePr summaryBelow="1" summaryRight="1"/>
    <pageSetUpPr fitToPage="1"/>
  </sheetPr>
  <dimension ref="A1:Q37"/>
  <sheetViews>
    <sheetView workbookViewId="0">
      <pane xSplit="2" ySplit="4" topLeftCell="C5"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14" customWidth="1" min="2" max="2"/>
    <col width="16" customWidth="1" min="3" max="3"/>
    <col width="10" customWidth="1" min="4" max="4"/>
    <col width="12" customWidth="1" min="5" max="5"/>
    <col width="10" customWidth="1" min="6" max="6"/>
    <col width="10" customWidth="1" min="7" max="7"/>
    <col width="9" customWidth="1" min="8" max="8"/>
    <col width="12" customWidth="1" min="9" max="9"/>
    <col width="12" customWidth="1" min="10" max="10"/>
    <col width="12" customWidth="1" min="11" max="11"/>
    <col width="14" customWidth="1" min="12" max="12"/>
    <col width="10" customWidth="1" min="13" max="13"/>
    <col width="10" customWidth="1" min="14" max="14"/>
    <col width="26" customWidth="1" min="15" max="15"/>
    <col width="14" customWidth="1" min="16" max="16"/>
    <col width="14" customWidth="1" min="17" max="17"/>
  </cols>
  <sheetData>
    <row r="1" ht="22" customHeight="1">
      <c r="A1" s="1" t="inlineStr">
        <is>
          <t>様式2｜加配職員 常勤換算計算表（週単位・20名分）</t>
        </is>
      </c>
    </row>
    <row r="2" ht="28" customHeight="1">
      <c r="A2" s="2" t="inlineStr">
        <is>
          <t>基準人員に充てている時間と専門的支援体制加算に充てている時間は、加配の常勤換算に算入できない（告示122号 注8／注7の括弧書き）。</t>
        </is>
      </c>
    </row>
    <row r="3"/>
    <row r="4" ht="34" customHeight="1">
      <c r="A4" s="12" t="inlineStr">
        <is>
          <t>番号</t>
        </is>
      </c>
      <c r="B4" s="12" t="inlineStr">
        <is>
          <t>氏名</t>
        </is>
      </c>
      <c r="C4" s="12" t="inlineStr">
        <is>
          <t>職種</t>
        </is>
      </c>
      <c r="D4" s="12" t="inlineStr">
        <is>
          <t>児童指導員等
に該当</t>
        </is>
      </c>
      <c r="E4" s="12" t="inlineStr">
        <is>
          <t>経験通算
月数</t>
        </is>
      </c>
      <c r="F4" s="12" t="inlineStr">
        <is>
          <t>経験区分
(自動)</t>
        </is>
      </c>
      <c r="G4" s="12" t="inlineStr">
        <is>
          <t>雇用形態</t>
        </is>
      </c>
      <c r="H4" s="12" t="inlineStr">
        <is>
          <t>1週間の
勤務時間</t>
        </is>
      </c>
      <c r="I4" s="12" t="inlineStr">
        <is>
          <t>うち指定基準
の員数分</t>
        </is>
      </c>
      <c r="J4" s="12" t="inlineStr">
        <is>
          <t>うち専門的支援
体制加算分</t>
        </is>
      </c>
      <c r="K4" s="12" t="inlineStr">
        <is>
          <t>加配に充当
できる時間</t>
        </is>
      </c>
      <c r="L4" s="12" t="inlineStr">
        <is>
          <t>他職務との
兼務</t>
        </is>
      </c>
      <c r="M4" s="12" t="inlineStr">
        <is>
          <t>常勤専従
(自動)</t>
        </is>
      </c>
      <c r="N4" s="12" t="inlineStr">
        <is>
          <t>常勤換算値
(自動)</t>
        </is>
      </c>
      <c r="O4" s="12" t="inlineStr">
        <is>
          <t>備考</t>
        </is>
      </c>
      <c r="P4" s="12" t="inlineStr">
        <is>
          <t>育児・介護等の
短時間勤務措置</t>
        </is>
      </c>
      <c r="Q4" s="12" t="inlineStr">
        <is>
          <t>常勤換算に用いる
時間（自動）</t>
        </is>
      </c>
    </row>
    <row r="5">
      <c r="A5" s="10" t="n">
        <v>1</v>
      </c>
      <c r="B5" s="18" t="n"/>
      <c r="C5" s="18" t="n"/>
      <c r="D5" s="18" t="n"/>
      <c r="E5" s="18" t="n"/>
      <c r="F5" s="7">
        <f>IF($D5="×","—",IF($D5="","",IF($E5&gt;=60,"5年以上","5年未満")))</f>
        <v/>
      </c>
      <c r="G5" s="18" t="n"/>
      <c r="H5" s="18" t="n"/>
      <c r="I5" s="18" t="n"/>
      <c r="J5" s="18" t="n"/>
      <c r="K5" s="7">
        <f>IF($H5="","",MAX(0,$H5-$I5-$J5))</f>
        <v/>
      </c>
      <c r="L5" s="18" t="n"/>
      <c r="M5" s="7">
        <f>IF($H5="","",IF(AND($D5="○",$G5="常勤",$H5&gt;=IF($P5="○",30,'10_事業所設定'!$B$12),$I5=0,$J5=0,OR($L5="なし",$L5="多機能型（児発・放デイ）兼務")),"該当","非該当"))</f>
        <v/>
      </c>
      <c r="N5" s="19">
        <f>IF($Q5="","",ROUNDDOWN($Q5/'10_事業所設定'!$B$12,2))</f>
        <v/>
      </c>
      <c r="O5" s="18" t="n"/>
      <c r="P5" s="18" t="n"/>
      <c r="Q5" s="7">
        <f>IF($K5="","",IF(AND($P5="○",$G5="常勤",$I5=0,$J5=0,$H5&gt;=30),'10_事業所設定'!$B$12,$K5))</f>
        <v/>
      </c>
    </row>
    <row r="6">
      <c r="A6" s="10" t="n">
        <v>2</v>
      </c>
      <c r="B6" s="18" t="n"/>
      <c r="C6" s="18" t="n"/>
      <c r="D6" s="18" t="n"/>
      <c r="E6" s="18" t="n"/>
      <c r="F6" s="7">
        <f>IF($D6="×","—",IF($D6="","",IF($E6&gt;=60,"5年以上","5年未満")))</f>
        <v/>
      </c>
      <c r="G6" s="18" t="n"/>
      <c r="H6" s="18" t="n"/>
      <c r="I6" s="18" t="n"/>
      <c r="J6" s="18" t="n"/>
      <c r="K6" s="7">
        <f>IF($H6="","",MAX(0,$H6-$I6-$J6))</f>
        <v/>
      </c>
      <c r="L6" s="18" t="n"/>
      <c r="M6" s="7">
        <f>IF($H6="","",IF(AND($D6="○",$G6="常勤",$H6&gt;=IF($P6="○",30,'10_事業所設定'!$B$12),$I6=0,$J6=0,OR($L6="なし",$L6="多機能型（児発・放デイ）兼務")),"該当","非該当"))</f>
        <v/>
      </c>
      <c r="N6" s="19">
        <f>IF($Q6="","",ROUNDDOWN($Q6/'10_事業所設定'!$B$12,2))</f>
        <v/>
      </c>
      <c r="O6" s="18" t="n"/>
      <c r="P6" s="18" t="n"/>
      <c r="Q6" s="7">
        <f>IF($K6="","",IF(AND($P6="○",$G6="常勤",$I6=0,$J6=0,$H6&gt;=30),'10_事業所設定'!$B$12,$K6))</f>
        <v/>
      </c>
    </row>
    <row r="7">
      <c r="A7" s="10" t="n">
        <v>3</v>
      </c>
      <c r="B7" s="18" t="n"/>
      <c r="C7" s="18" t="n"/>
      <c r="D7" s="18" t="n"/>
      <c r="E7" s="18" t="n"/>
      <c r="F7" s="7">
        <f>IF($D7="×","—",IF($D7="","",IF($E7&gt;=60,"5年以上","5年未満")))</f>
        <v/>
      </c>
      <c r="G7" s="18" t="n"/>
      <c r="H7" s="18" t="n"/>
      <c r="I7" s="18" t="n"/>
      <c r="J7" s="18" t="n"/>
      <c r="K7" s="7">
        <f>IF($H7="","",MAX(0,$H7-$I7-$J7))</f>
        <v/>
      </c>
      <c r="L7" s="18" t="n"/>
      <c r="M7" s="7">
        <f>IF($H7="","",IF(AND($D7="○",$G7="常勤",$H7&gt;=IF($P7="○",30,'10_事業所設定'!$B$12),$I7=0,$J7=0,OR($L7="なし",$L7="多機能型（児発・放デイ）兼務")),"該当","非該当"))</f>
        <v/>
      </c>
      <c r="N7" s="19">
        <f>IF($Q7="","",ROUNDDOWN($Q7/'10_事業所設定'!$B$12,2))</f>
        <v/>
      </c>
      <c r="O7" s="18" t="n"/>
      <c r="P7" s="18" t="n"/>
      <c r="Q7" s="7">
        <f>IF($K7="","",IF(AND($P7="○",$G7="常勤",$I7=0,$J7=0,$H7&gt;=30),'10_事業所設定'!$B$12,$K7))</f>
        <v/>
      </c>
    </row>
    <row r="8">
      <c r="A8" s="10" t="n">
        <v>4</v>
      </c>
      <c r="B8" s="18" t="n"/>
      <c r="C8" s="18" t="n"/>
      <c r="D8" s="18" t="n"/>
      <c r="E8" s="18" t="n"/>
      <c r="F8" s="7">
        <f>IF($D8="×","—",IF($D8="","",IF($E8&gt;=60,"5年以上","5年未満")))</f>
        <v/>
      </c>
      <c r="G8" s="18" t="n"/>
      <c r="H8" s="18" t="n"/>
      <c r="I8" s="18" t="n"/>
      <c r="J8" s="18" t="n"/>
      <c r="K8" s="7">
        <f>IF($H8="","",MAX(0,$H8-$I8-$J8))</f>
        <v/>
      </c>
      <c r="L8" s="18" t="n"/>
      <c r="M8" s="7">
        <f>IF($H8="","",IF(AND($D8="○",$G8="常勤",$H8&gt;=IF($P8="○",30,'10_事業所設定'!$B$12),$I8=0,$J8=0,OR($L8="なし",$L8="多機能型（児発・放デイ）兼務")),"該当","非該当"))</f>
        <v/>
      </c>
      <c r="N8" s="19">
        <f>IF($Q8="","",ROUNDDOWN($Q8/'10_事業所設定'!$B$12,2))</f>
        <v/>
      </c>
      <c r="O8" s="18" t="n"/>
      <c r="P8" s="18" t="n"/>
      <c r="Q8" s="7">
        <f>IF($K8="","",IF(AND($P8="○",$G8="常勤",$I8=0,$J8=0,$H8&gt;=30),'10_事業所設定'!$B$12,$K8))</f>
        <v/>
      </c>
    </row>
    <row r="9">
      <c r="A9" s="10" t="n">
        <v>5</v>
      </c>
      <c r="B9" s="18" t="n"/>
      <c r="C9" s="18" t="n"/>
      <c r="D9" s="18" t="n"/>
      <c r="E9" s="18" t="n"/>
      <c r="F9" s="7">
        <f>IF($D9="×","—",IF($D9="","",IF($E9&gt;=60,"5年以上","5年未満")))</f>
        <v/>
      </c>
      <c r="G9" s="18" t="n"/>
      <c r="H9" s="18" t="n"/>
      <c r="I9" s="18" t="n"/>
      <c r="J9" s="18" t="n"/>
      <c r="K9" s="7">
        <f>IF($H9="","",MAX(0,$H9-$I9-$J9))</f>
        <v/>
      </c>
      <c r="L9" s="18" t="n"/>
      <c r="M9" s="7">
        <f>IF($H9="","",IF(AND($D9="○",$G9="常勤",$H9&gt;=IF($P9="○",30,'10_事業所設定'!$B$12),$I9=0,$J9=0,OR($L9="なし",$L9="多機能型（児発・放デイ）兼務")),"該当","非該当"))</f>
        <v/>
      </c>
      <c r="N9" s="19">
        <f>IF($Q9="","",ROUNDDOWN($Q9/'10_事業所設定'!$B$12,2))</f>
        <v/>
      </c>
      <c r="O9" s="18" t="n"/>
      <c r="P9" s="18" t="n"/>
      <c r="Q9" s="7">
        <f>IF($K9="","",IF(AND($P9="○",$G9="常勤",$I9=0,$J9=0,$H9&gt;=30),'10_事業所設定'!$B$12,$K9))</f>
        <v/>
      </c>
    </row>
    <row r="10">
      <c r="A10" s="10" t="n">
        <v>6</v>
      </c>
      <c r="B10" s="18" t="n"/>
      <c r="C10" s="18" t="n"/>
      <c r="D10" s="18" t="n"/>
      <c r="E10" s="18" t="n"/>
      <c r="F10" s="7">
        <f>IF($D10="×","—",IF($D10="","",IF($E10&gt;=60,"5年以上","5年未満")))</f>
        <v/>
      </c>
      <c r="G10" s="18" t="n"/>
      <c r="H10" s="18" t="n"/>
      <c r="I10" s="18" t="n"/>
      <c r="J10" s="18" t="n"/>
      <c r="K10" s="7">
        <f>IF($H10="","",MAX(0,$H10-$I10-$J10))</f>
        <v/>
      </c>
      <c r="L10" s="18" t="n"/>
      <c r="M10" s="7">
        <f>IF($H10="","",IF(AND($D10="○",$G10="常勤",$H10&gt;=IF($P10="○",30,'10_事業所設定'!$B$12),$I10=0,$J10=0,OR($L10="なし",$L10="多機能型（児発・放デイ）兼務")),"該当","非該当"))</f>
        <v/>
      </c>
      <c r="N10" s="19">
        <f>IF($Q10="","",ROUNDDOWN($Q10/'10_事業所設定'!$B$12,2))</f>
        <v/>
      </c>
      <c r="O10" s="18" t="n"/>
      <c r="P10" s="18" t="n"/>
      <c r="Q10" s="7">
        <f>IF($K10="","",IF(AND($P10="○",$G10="常勤",$I10=0,$J10=0,$H10&gt;=30),'10_事業所設定'!$B$12,$K10))</f>
        <v/>
      </c>
    </row>
    <row r="11">
      <c r="A11" s="10" t="n">
        <v>7</v>
      </c>
      <c r="B11" s="18" t="n"/>
      <c r="C11" s="18" t="n"/>
      <c r="D11" s="18" t="n"/>
      <c r="E11" s="18" t="n"/>
      <c r="F11" s="7">
        <f>IF($D11="×","—",IF($D11="","",IF($E11&gt;=60,"5年以上","5年未満")))</f>
        <v/>
      </c>
      <c r="G11" s="18" t="n"/>
      <c r="H11" s="18" t="n"/>
      <c r="I11" s="18" t="n"/>
      <c r="J11" s="18" t="n"/>
      <c r="K11" s="7">
        <f>IF($H11="","",MAX(0,$H11-$I11-$J11))</f>
        <v/>
      </c>
      <c r="L11" s="18" t="n"/>
      <c r="M11" s="7">
        <f>IF($H11="","",IF(AND($D11="○",$G11="常勤",$H11&gt;=IF($P11="○",30,'10_事業所設定'!$B$12),$I11=0,$J11=0,OR($L11="なし",$L11="多機能型（児発・放デイ）兼務")),"該当","非該当"))</f>
        <v/>
      </c>
      <c r="N11" s="19">
        <f>IF($Q11="","",ROUNDDOWN($Q11/'10_事業所設定'!$B$12,2))</f>
        <v/>
      </c>
      <c r="O11" s="18" t="n"/>
      <c r="P11" s="18" t="n"/>
      <c r="Q11" s="7">
        <f>IF($K11="","",IF(AND($P11="○",$G11="常勤",$I11=0,$J11=0,$H11&gt;=30),'10_事業所設定'!$B$12,$K11))</f>
        <v/>
      </c>
    </row>
    <row r="12">
      <c r="A12" s="10" t="n">
        <v>8</v>
      </c>
      <c r="B12" s="18" t="n"/>
      <c r="C12" s="18" t="n"/>
      <c r="D12" s="18" t="n"/>
      <c r="E12" s="18" t="n"/>
      <c r="F12" s="7">
        <f>IF($D12="×","—",IF($D12="","",IF($E12&gt;=60,"5年以上","5年未満")))</f>
        <v/>
      </c>
      <c r="G12" s="18" t="n"/>
      <c r="H12" s="18" t="n"/>
      <c r="I12" s="18" t="n"/>
      <c r="J12" s="18" t="n"/>
      <c r="K12" s="7">
        <f>IF($H12="","",MAX(0,$H12-$I12-$J12))</f>
        <v/>
      </c>
      <c r="L12" s="18" t="n"/>
      <c r="M12" s="7">
        <f>IF($H12="","",IF(AND($D12="○",$G12="常勤",$H12&gt;=IF($P12="○",30,'10_事業所設定'!$B$12),$I12=0,$J12=0,OR($L12="なし",$L12="多機能型（児発・放デイ）兼務")),"該当","非該当"))</f>
        <v/>
      </c>
      <c r="N12" s="19">
        <f>IF($Q12="","",ROUNDDOWN($Q12/'10_事業所設定'!$B$12,2))</f>
        <v/>
      </c>
      <c r="O12" s="18" t="n"/>
      <c r="P12" s="18" t="n"/>
      <c r="Q12" s="7">
        <f>IF($K12="","",IF(AND($P12="○",$G12="常勤",$I12=0,$J12=0,$H12&gt;=30),'10_事業所設定'!$B$12,$K12))</f>
        <v/>
      </c>
    </row>
    <row r="13">
      <c r="A13" s="10" t="n">
        <v>9</v>
      </c>
      <c r="B13" s="18" t="n"/>
      <c r="C13" s="18" t="n"/>
      <c r="D13" s="18" t="n"/>
      <c r="E13" s="18" t="n"/>
      <c r="F13" s="7">
        <f>IF($D13="×","—",IF($D13="","",IF($E13&gt;=60,"5年以上","5年未満")))</f>
        <v/>
      </c>
      <c r="G13" s="18" t="n"/>
      <c r="H13" s="18" t="n"/>
      <c r="I13" s="18" t="n"/>
      <c r="J13" s="18" t="n"/>
      <c r="K13" s="7">
        <f>IF($H13="","",MAX(0,$H13-$I13-$J13))</f>
        <v/>
      </c>
      <c r="L13" s="18" t="n"/>
      <c r="M13" s="7">
        <f>IF($H13="","",IF(AND($D13="○",$G13="常勤",$H13&gt;=IF($P13="○",30,'10_事業所設定'!$B$12),$I13=0,$J13=0,OR($L13="なし",$L13="多機能型（児発・放デイ）兼務")),"該当","非該当"))</f>
        <v/>
      </c>
      <c r="N13" s="19">
        <f>IF($Q13="","",ROUNDDOWN($Q13/'10_事業所設定'!$B$12,2))</f>
        <v/>
      </c>
      <c r="O13" s="18" t="n"/>
      <c r="P13" s="18" t="n"/>
      <c r="Q13" s="7">
        <f>IF($K13="","",IF(AND($P13="○",$G13="常勤",$I13=0,$J13=0,$H13&gt;=30),'10_事業所設定'!$B$12,$K13))</f>
        <v/>
      </c>
    </row>
    <row r="14">
      <c r="A14" s="10" t="n">
        <v>10</v>
      </c>
      <c r="B14" s="18" t="n"/>
      <c r="C14" s="18" t="n"/>
      <c r="D14" s="18" t="n"/>
      <c r="E14" s="18" t="n"/>
      <c r="F14" s="7">
        <f>IF($D14="×","—",IF($D14="","",IF($E14&gt;=60,"5年以上","5年未満")))</f>
        <v/>
      </c>
      <c r="G14" s="18" t="n"/>
      <c r="H14" s="18" t="n"/>
      <c r="I14" s="18" t="n"/>
      <c r="J14" s="18" t="n"/>
      <c r="K14" s="7">
        <f>IF($H14="","",MAX(0,$H14-$I14-$J14))</f>
        <v/>
      </c>
      <c r="L14" s="18" t="n"/>
      <c r="M14" s="7">
        <f>IF($H14="","",IF(AND($D14="○",$G14="常勤",$H14&gt;=IF($P14="○",30,'10_事業所設定'!$B$12),$I14=0,$J14=0,OR($L14="なし",$L14="多機能型（児発・放デイ）兼務")),"該当","非該当"))</f>
        <v/>
      </c>
      <c r="N14" s="19">
        <f>IF($Q14="","",ROUNDDOWN($Q14/'10_事業所設定'!$B$12,2))</f>
        <v/>
      </c>
      <c r="O14" s="18" t="n"/>
      <c r="P14" s="18" t="n"/>
      <c r="Q14" s="7">
        <f>IF($K14="","",IF(AND($P14="○",$G14="常勤",$I14=0,$J14=0,$H14&gt;=30),'10_事業所設定'!$B$12,$K14))</f>
        <v/>
      </c>
    </row>
    <row r="15">
      <c r="A15" s="10" t="n">
        <v>11</v>
      </c>
      <c r="B15" s="18" t="n"/>
      <c r="C15" s="18" t="n"/>
      <c r="D15" s="18" t="n"/>
      <c r="E15" s="18" t="n"/>
      <c r="F15" s="7">
        <f>IF($D15="×","—",IF($D15="","",IF($E15&gt;=60,"5年以上","5年未満")))</f>
        <v/>
      </c>
      <c r="G15" s="18" t="n"/>
      <c r="H15" s="18" t="n"/>
      <c r="I15" s="18" t="n"/>
      <c r="J15" s="18" t="n"/>
      <c r="K15" s="7">
        <f>IF($H15="","",MAX(0,$H15-$I15-$J15))</f>
        <v/>
      </c>
      <c r="L15" s="18" t="n"/>
      <c r="M15" s="7">
        <f>IF($H15="","",IF(AND($D15="○",$G15="常勤",$H15&gt;=IF($P15="○",30,'10_事業所設定'!$B$12),$I15=0,$J15=0,OR($L15="なし",$L15="多機能型（児発・放デイ）兼務")),"該当","非該当"))</f>
        <v/>
      </c>
      <c r="N15" s="19">
        <f>IF($Q15="","",ROUNDDOWN($Q15/'10_事業所設定'!$B$12,2))</f>
        <v/>
      </c>
      <c r="O15" s="18" t="n"/>
      <c r="P15" s="18" t="n"/>
      <c r="Q15" s="7">
        <f>IF($K15="","",IF(AND($P15="○",$G15="常勤",$I15=0,$J15=0,$H15&gt;=30),'10_事業所設定'!$B$12,$K15))</f>
        <v/>
      </c>
    </row>
    <row r="16">
      <c r="A16" s="10" t="n">
        <v>12</v>
      </c>
      <c r="B16" s="18" t="n"/>
      <c r="C16" s="18" t="n"/>
      <c r="D16" s="18" t="n"/>
      <c r="E16" s="18" t="n"/>
      <c r="F16" s="7">
        <f>IF($D16="×","—",IF($D16="","",IF($E16&gt;=60,"5年以上","5年未満")))</f>
        <v/>
      </c>
      <c r="G16" s="18" t="n"/>
      <c r="H16" s="18" t="n"/>
      <c r="I16" s="18" t="n"/>
      <c r="J16" s="18" t="n"/>
      <c r="K16" s="7">
        <f>IF($H16="","",MAX(0,$H16-$I16-$J16))</f>
        <v/>
      </c>
      <c r="L16" s="18" t="n"/>
      <c r="M16" s="7">
        <f>IF($H16="","",IF(AND($D16="○",$G16="常勤",$H16&gt;=IF($P16="○",30,'10_事業所設定'!$B$12),$I16=0,$J16=0,OR($L16="なし",$L16="多機能型（児発・放デイ）兼務")),"該当","非該当"))</f>
        <v/>
      </c>
      <c r="N16" s="19">
        <f>IF($Q16="","",ROUNDDOWN($Q16/'10_事業所設定'!$B$12,2))</f>
        <v/>
      </c>
      <c r="O16" s="18" t="n"/>
      <c r="P16" s="18" t="n"/>
      <c r="Q16" s="7">
        <f>IF($K16="","",IF(AND($P16="○",$G16="常勤",$I16=0,$J16=0,$H16&gt;=30),'10_事業所設定'!$B$12,$K16))</f>
        <v/>
      </c>
    </row>
    <row r="17">
      <c r="A17" s="10" t="n">
        <v>13</v>
      </c>
      <c r="B17" s="18" t="n"/>
      <c r="C17" s="18" t="n"/>
      <c r="D17" s="18" t="n"/>
      <c r="E17" s="18" t="n"/>
      <c r="F17" s="7">
        <f>IF($D17="×","—",IF($D17="","",IF($E17&gt;=60,"5年以上","5年未満")))</f>
        <v/>
      </c>
      <c r="G17" s="18" t="n"/>
      <c r="H17" s="18" t="n"/>
      <c r="I17" s="18" t="n"/>
      <c r="J17" s="18" t="n"/>
      <c r="K17" s="7">
        <f>IF($H17="","",MAX(0,$H17-$I17-$J17))</f>
        <v/>
      </c>
      <c r="L17" s="18" t="n"/>
      <c r="M17" s="7">
        <f>IF($H17="","",IF(AND($D17="○",$G17="常勤",$H17&gt;=IF($P17="○",30,'10_事業所設定'!$B$12),$I17=0,$J17=0,OR($L17="なし",$L17="多機能型（児発・放デイ）兼務")),"該当","非該当"))</f>
        <v/>
      </c>
      <c r="N17" s="19">
        <f>IF($Q17="","",ROUNDDOWN($Q17/'10_事業所設定'!$B$12,2))</f>
        <v/>
      </c>
      <c r="O17" s="18" t="n"/>
      <c r="P17" s="18" t="n"/>
      <c r="Q17" s="7">
        <f>IF($K17="","",IF(AND($P17="○",$G17="常勤",$I17=0,$J17=0,$H17&gt;=30),'10_事業所設定'!$B$12,$K17))</f>
        <v/>
      </c>
    </row>
    <row r="18">
      <c r="A18" s="10" t="n">
        <v>14</v>
      </c>
      <c r="B18" s="18" t="n"/>
      <c r="C18" s="18" t="n"/>
      <c r="D18" s="18" t="n"/>
      <c r="E18" s="18" t="n"/>
      <c r="F18" s="7">
        <f>IF($D18="×","—",IF($D18="","",IF($E18&gt;=60,"5年以上","5年未満")))</f>
        <v/>
      </c>
      <c r="G18" s="18" t="n"/>
      <c r="H18" s="18" t="n"/>
      <c r="I18" s="18" t="n"/>
      <c r="J18" s="18" t="n"/>
      <c r="K18" s="7">
        <f>IF($H18="","",MAX(0,$H18-$I18-$J18))</f>
        <v/>
      </c>
      <c r="L18" s="18" t="n"/>
      <c r="M18" s="7">
        <f>IF($H18="","",IF(AND($D18="○",$G18="常勤",$H18&gt;=IF($P18="○",30,'10_事業所設定'!$B$12),$I18=0,$J18=0,OR($L18="なし",$L18="多機能型（児発・放デイ）兼務")),"該当","非該当"))</f>
        <v/>
      </c>
      <c r="N18" s="19">
        <f>IF($Q18="","",ROUNDDOWN($Q18/'10_事業所設定'!$B$12,2))</f>
        <v/>
      </c>
      <c r="O18" s="18" t="n"/>
      <c r="P18" s="18" t="n"/>
      <c r="Q18" s="7">
        <f>IF($K18="","",IF(AND($P18="○",$G18="常勤",$I18=0,$J18=0,$H18&gt;=30),'10_事業所設定'!$B$12,$K18))</f>
        <v/>
      </c>
    </row>
    <row r="19">
      <c r="A19" s="10" t="n">
        <v>15</v>
      </c>
      <c r="B19" s="18" t="n"/>
      <c r="C19" s="18" t="n"/>
      <c r="D19" s="18" t="n"/>
      <c r="E19" s="18" t="n"/>
      <c r="F19" s="7">
        <f>IF($D19="×","—",IF($D19="","",IF($E19&gt;=60,"5年以上","5年未満")))</f>
        <v/>
      </c>
      <c r="G19" s="18" t="n"/>
      <c r="H19" s="18" t="n"/>
      <c r="I19" s="18" t="n"/>
      <c r="J19" s="18" t="n"/>
      <c r="K19" s="7">
        <f>IF($H19="","",MAX(0,$H19-$I19-$J19))</f>
        <v/>
      </c>
      <c r="L19" s="18" t="n"/>
      <c r="M19" s="7">
        <f>IF($H19="","",IF(AND($D19="○",$G19="常勤",$H19&gt;=IF($P19="○",30,'10_事業所設定'!$B$12),$I19=0,$J19=0,OR($L19="なし",$L19="多機能型（児発・放デイ）兼務")),"該当","非該当"))</f>
        <v/>
      </c>
      <c r="N19" s="19">
        <f>IF($Q19="","",ROUNDDOWN($Q19/'10_事業所設定'!$B$12,2))</f>
        <v/>
      </c>
      <c r="O19" s="18" t="n"/>
      <c r="P19" s="18" t="n"/>
      <c r="Q19" s="7">
        <f>IF($K19="","",IF(AND($P19="○",$G19="常勤",$I19=0,$J19=0,$H19&gt;=30),'10_事業所設定'!$B$12,$K19))</f>
        <v/>
      </c>
    </row>
    <row r="20">
      <c r="A20" s="10" t="n">
        <v>16</v>
      </c>
      <c r="B20" s="18" t="n"/>
      <c r="C20" s="18" t="n"/>
      <c r="D20" s="18" t="n"/>
      <c r="E20" s="18" t="n"/>
      <c r="F20" s="7">
        <f>IF($D20="×","—",IF($D20="","",IF($E20&gt;=60,"5年以上","5年未満")))</f>
        <v/>
      </c>
      <c r="G20" s="18" t="n"/>
      <c r="H20" s="18" t="n"/>
      <c r="I20" s="18" t="n"/>
      <c r="J20" s="18" t="n"/>
      <c r="K20" s="7">
        <f>IF($H20="","",MAX(0,$H20-$I20-$J20))</f>
        <v/>
      </c>
      <c r="L20" s="18" t="n"/>
      <c r="M20" s="7">
        <f>IF($H20="","",IF(AND($D20="○",$G20="常勤",$H20&gt;=IF($P20="○",30,'10_事業所設定'!$B$12),$I20=0,$J20=0,OR($L20="なし",$L20="多機能型（児発・放デイ）兼務")),"該当","非該当"))</f>
        <v/>
      </c>
      <c r="N20" s="19">
        <f>IF($Q20="","",ROUNDDOWN($Q20/'10_事業所設定'!$B$12,2))</f>
        <v/>
      </c>
      <c r="O20" s="18" t="n"/>
      <c r="P20" s="18" t="n"/>
      <c r="Q20" s="7">
        <f>IF($K20="","",IF(AND($P20="○",$G20="常勤",$I20=0,$J20=0,$H20&gt;=30),'10_事業所設定'!$B$12,$K20))</f>
        <v/>
      </c>
    </row>
    <row r="21">
      <c r="A21" s="10" t="n">
        <v>17</v>
      </c>
      <c r="B21" s="18" t="n"/>
      <c r="C21" s="18" t="n"/>
      <c r="D21" s="18" t="n"/>
      <c r="E21" s="18" t="n"/>
      <c r="F21" s="7">
        <f>IF($D21="×","—",IF($D21="","",IF($E21&gt;=60,"5年以上","5年未満")))</f>
        <v/>
      </c>
      <c r="G21" s="18" t="n"/>
      <c r="H21" s="18" t="n"/>
      <c r="I21" s="18" t="n"/>
      <c r="J21" s="18" t="n"/>
      <c r="K21" s="7">
        <f>IF($H21="","",MAX(0,$H21-$I21-$J21))</f>
        <v/>
      </c>
      <c r="L21" s="18" t="n"/>
      <c r="M21" s="7">
        <f>IF($H21="","",IF(AND($D21="○",$G21="常勤",$H21&gt;=IF($P21="○",30,'10_事業所設定'!$B$12),$I21=0,$J21=0,OR($L21="なし",$L21="多機能型（児発・放デイ）兼務")),"該当","非該当"))</f>
        <v/>
      </c>
      <c r="N21" s="19">
        <f>IF($Q21="","",ROUNDDOWN($Q21/'10_事業所設定'!$B$12,2))</f>
        <v/>
      </c>
      <c r="O21" s="18" t="n"/>
      <c r="P21" s="18" t="n"/>
      <c r="Q21" s="7">
        <f>IF($K21="","",IF(AND($P21="○",$G21="常勤",$I21=0,$J21=0,$H21&gt;=30),'10_事業所設定'!$B$12,$K21))</f>
        <v/>
      </c>
    </row>
    <row r="22">
      <c r="A22" s="10" t="n">
        <v>18</v>
      </c>
      <c r="B22" s="18" t="n"/>
      <c r="C22" s="18" t="n"/>
      <c r="D22" s="18" t="n"/>
      <c r="E22" s="18" t="n"/>
      <c r="F22" s="7">
        <f>IF($D22="×","—",IF($D22="","",IF($E22&gt;=60,"5年以上","5年未満")))</f>
        <v/>
      </c>
      <c r="G22" s="18" t="n"/>
      <c r="H22" s="18" t="n"/>
      <c r="I22" s="18" t="n"/>
      <c r="J22" s="18" t="n"/>
      <c r="K22" s="7">
        <f>IF($H22="","",MAX(0,$H22-$I22-$J22))</f>
        <v/>
      </c>
      <c r="L22" s="18" t="n"/>
      <c r="M22" s="7">
        <f>IF($H22="","",IF(AND($D22="○",$G22="常勤",$H22&gt;=IF($P22="○",30,'10_事業所設定'!$B$12),$I22=0,$J22=0,OR($L22="なし",$L22="多機能型（児発・放デイ）兼務")),"該当","非該当"))</f>
        <v/>
      </c>
      <c r="N22" s="19">
        <f>IF($Q22="","",ROUNDDOWN($Q22/'10_事業所設定'!$B$12,2))</f>
        <v/>
      </c>
      <c r="O22" s="18" t="n"/>
      <c r="P22" s="18" t="n"/>
      <c r="Q22" s="7">
        <f>IF($K22="","",IF(AND($P22="○",$G22="常勤",$I22=0,$J22=0,$H22&gt;=30),'10_事業所設定'!$B$12,$K22))</f>
        <v/>
      </c>
    </row>
    <row r="23">
      <c r="A23" s="10" t="n">
        <v>19</v>
      </c>
      <c r="B23" s="18" t="n"/>
      <c r="C23" s="18" t="n"/>
      <c r="D23" s="18" t="n"/>
      <c r="E23" s="18" t="n"/>
      <c r="F23" s="7">
        <f>IF($D23="×","—",IF($D23="","",IF($E23&gt;=60,"5年以上","5年未満")))</f>
        <v/>
      </c>
      <c r="G23" s="18" t="n"/>
      <c r="H23" s="18" t="n"/>
      <c r="I23" s="18" t="n"/>
      <c r="J23" s="18" t="n"/>
      <c r="K23" s="7">
        <f>IF($H23="","",MAX(0,$H23-$I23-$J23))</f>
        <v/>
      </c>
      <c r="L23" s="18" t="n"/>
      <c r="M23" s="7">
        <f>IF($H23="","",IF(AND($D23="○",$G23="常勤",$H23&gt;=IF($P23="○",30,'10_事業所設定'!$B$12),$I23=0,$J23=0,OR($L23="なし",$L23="多機能型（児発・放デイ）兼務")),"該当","非該当"))</f>
        <v/>
      </c>
      <c r="N23" s="19">
        <f>IF($Q23="","",ROUNDDOWN($Q23/'10_事業所設定'!$B$12,2))</f>
        <v/>
      </c>
      <c r="O23" s="18" t="n"/>
      <c r="P23" s="18" t="n"/>
      <c r="Q23" s="7">
        <f>IF($K23="","",IF(AND($P23="○",$G23="常勤",$I23=0,$J23=0,$H23&gt;=30),'10_事業所設定'!$B$12,$K23))</f>
        <v/>
      </c>
    </row>
    <row r="24">
      <c r="A24" s="10" t="n">
        <v>20</v>
      </c>
      <c r="B24" s="18" t="n"/>
      <c r="C24" s="18" t="n"/>
      <c r="D24" s="18" t="n"/>
      <c r="E24" s="18" t="n"/>
      <c r="F24" s="7">
        <f>IF($D24="×","—",IF($D24="","",IF($E24&gt;=60,"5年以上","5年未満")))</f>
        <v/>
      </c>
      <c r="G24" s="18" t="n"/>
      <c r="H24" s="18" t="n"/>
      <c r="I24" s="18" t="n"/>
      <c r="J24" s="18" t="n"/>
      <c r="K24" s="7">
        <f>IF($H24="","",MAX(0,$H24-$I24-$J24))</f>
        <v/>
      </c>
      <c r="L24" s="18" t="n"/>
      <c r="M24" s="7">
        <f>IF($H24="","",IF(AND($D24="○",$G24="常勤",$H24&gt;=IF($P24="○",30,'10_事業所設定'!$B$12),$I24=0,$J24=0,OR($L24="なし",$L24="多機能型（児発・放デイ）兼務")),"該当","非該当"))</f>
        <v/>
      </c>
      <c r="N24" s="19">
        <f>IF($Q24="","",ROUNDDOWN($Q24/'10_事業所設定'!$B$12,2))</f>
        <v/>
      </c>
      <c r="O24" s="18" t="n"/>
      <c r="P24" s="18" t="n"/>
      <c r="Q24" s="7">
        <f>IF($K24="","",IF(AND($P24="○",$G24="常勤",$I24=0,$J24=0,$H24&gt;=30),'10_事業所設定'!$B$12,$K24))</f>
        <v/>
      </c>
    </row>
    <row r="25"/>
    <row r="26"/>
    <row r="27">
      <c r="A27" s="4" t="inlineStr">
        <is>
          <t>常勤専従・経験5年以上の人数</t>
        </is>
      </c>
      <c r="B27" s="20">
        <f>COUNTIFS($M$5:$M$24,"該当",$F$5:$F$24,"5年以上")</f>
        <v/>
      </c>
    </row>
    <row r="28">
      <c r="A28" s="4" t="inlineStr">
        <is>
          <t>常勤専従・経験5年未満の人数</t>
        </is>
      </c>
      <c r="B28" s="20">
        <f>COUNTIFS($M$5:$M$24,"該当",$F$5:$F$24,"5年未満")</f>
        <v/>
      </c>
    </row>
    <row r="29">
      <c r="A29" s="4" t="inlineStr">
        <is>
          <t>児童指導員等（5年以上）の常勤換算計</t>
        </is>
      </c>
      <c r="B29" s="21">
        <f>ROUNDDOWN(SUMIFS($Q$5:$Q$24,$D$5:$D$24,"○",$F$5:$F$24,"5年以上",$M$5:$M$24,"非該当")/'10_事業所設定'!$B$12,2)</f>
        <v/>
      </c>
      <c r="C29" t="inlineStr">
        <is>
          <t>時間を合計してから常勤所定時間で割り、最後に小数第2位以下を切り捨てる</t>
        </is>
      </c>
    </row>
    <row r="30">
      <c r="A30" s="4" t="inlineStr">
        <is>
          <t>児童指導員等（5年未満）の常勤換算計</t>
        </is>
      </c>
      <c r="B30" s="21">
        <f>ROUNDDOWN(SUMIFS($Q$5:$Q$24,$D$5:$D$24,"○",$F$5:$F$24,"5年未満",$M$5:$M$24,"非該当")/'10_事業所設定'!$B$12,2)</f>
        <v/>
      </c>
      <c r="C30" t="inlineStr">
        <is>
          <t>同上</t>
        </is>
      </c>
    </row>
    <row r="31">
      <c r="A31" s="4" t="inlineStr">
        <is>
          <t>その他の従業者の常勤換算計</t>
        </is>
      </c>
      <c r="B31" s="21">
        <f>ROUNDDOWN(SUMIFS($Q$5:$Q$24,$D$5:$D$24,"×",$M$5:$M$24,"非該当")/'10_事業所設定'!$B$12,2)</f>
        <v/>
      </c>
      <c r="C31" t="inlineStr">
        <is>
          <t>同上</t>
        </is>
      </c>
    </row>
    <row r="32">
      <c r="A32" s="4" t="inlineStr">
        <is>
          <t>加配の常勤換算 合計</t>
        </is>
      </c>
      <c r="B32" s="21">
        <f>ROUNDDOWN(SUM($Q$5:$Q$24)/'10_事業所設定'!$B$12,2)</f>
        <v/>
      </c>
      <c r="C32" t="inlineStr">
        <is>
          <t>同上（人ごとに切り捨てると要件を満たす事業所が算定不可に落ちる）</t>
        </is>
      </c>
    </row>
    <row r="33"/>
    <row r="34">
      <c r="A34" s="14" t="inlineStr">
        <is>
          <t>警告（基準人員の充当漏れ）</t>
        </is>
      </c>
      <c r="B34" s="17">
        <f>IF(SUM($I$5:$I$24)/'10_事業所設定'!$B$12&lt;'10_事業所設定'!$B$15,"I列（基準人員として充当する時間）の合計が指定基準の員数に届いていません","")</f>
        <v/>
      </c>
    </row>
    <row r="35">
      <c r="A35" s="14" t="inlineStr">
        <is>
          <t>警告（体制加算の二重充当）</t>
        </is>
      </c>
      <c r="B35" s="17">
        <f>IF(AND('10_事業所設定'!$B$18="あり",SUM($J$5:$J$24)/'10_事業所設定'!$B$12&lt;'10_事業所設定'!$B$19),"専門的支援体制加算に充当する時間が不足しています","")</f>
        <v/>
      </c>
    </row>
    <row r="36"/>
    <row r="37" ht="26" customHeight="1">
      <c r="A37" s="2" t="inlineStr">
        <is>
          <t>※経験区分は通算60か月（5年）以上を「5年以上」とする。1年あたり180日以上の勤務がある期間を1年として通算する（令和6年度Q&amp;A VOL.1 問13）。※常勤換算は「加配に充当できる時間の合計 ÷ 常勤の従業者が勤務すべき時間数」を計算してから小数第2位以下を切り捨てる。N列は1人あたりの目安表示で、集計には使わない。※児発と放デイを一体的に行う多機能型で、両事業を通じて本加算の対象職員として配置されている同一の者は「専従」として扱う（令和6年度Q&amp;A VOL.3 問5①）。管理者兼務・訪問系兼務・他事業兼務は「専従」に当たらない（同 問5②③・問6）。※母性健康管理措置や育児・介護等のための所定労働時間短縮措置が講じられている者は、P列に「○」を入れると30時間で常勤として扱う（留意事項通知 第二の1(14)①②）。ただしこの30時間の特例は、雇用形態が「常勤」で、I列（基準人員）・J列（専門的支援体制加算）に時間を充てていない職員に限る。基準人員や体制加算に時間を充てている職員は、P列に「○」を入れても常勤とはみなさず、加配に充当できる時間（K列）のまま常勤換算する。</t>
        </is>
      </c>
    </row>
  </sheetData>
  <mergeCells count="1">
    <mergeCell ref="A37:Q37"/>
  </mergeCells>
  <conditionalFormatting sqref="A5:O24">
    <cfRule type="expression" priority="1" dxfId="0">
      <formula>AND($M5="該当",$L5="管理者兼務")</formula>
    </cfRule>
  </conditionalFormatting>
  <dataValidations count="4">
    <dataValidation sqref="D5:D24" showDropDown="0" showInputMessage="0" showErrorMessage="0" allowBlank="1" type="list">
      <formula1>"○,×"</formula1>
    </dataValidation>
    <dataValidation sqref="G5:G24" showDropDown="0" showInputMessage="0" showErrorMessage="0" allowBlank="1" type="list">
      <formula1>"常勤,非常勤"</formula1>
    </dataValidation>
    <dataValidation sqref="L5:L24" showDropDown="0" showInputMessage="0" showErrorMessage="0" allowBlank="1" type="list">
      <formula1>"なし,多機能型（児発・放デイ）兼務,管理者兼務,訪問系兼務,他事業兼務"</formula1>
    </dataValidation>
    <dataValidation sqref="P5:P24" showDropDown="0" showInputMessage="0" showErrorMessage="0" allowBlank="1" type="list">
      <formula1>"○,×"</formula1>
    </dataValidation>
  </dataValidations>
  <printOptions horizontalCentered="1"/>
  <pageMargins left="0.4" right="0.4" top="0.5" bottom="0.5" header="0.5" footer="0.5"/>
  <pageSetup orientation="landscape" paperSize="9" fitToHeight="0" fitToWidth="1"/>
</worksheet>
</file>

<file path=xl/worksheets/sheet6.xml><?xml version="1.0" encoding="utf-8"?>
<worksheet xmlns="http://schemas.openxmlformats.org/spreadsheetml/2006/main">
  <sheetPr>
    <outlinePr summaryBelow="1" summaryRight="1"/>
    <pageSetUpPr fitToPage="1"/>
  </sheetPr>
  <dimension ref="A1:C18"/>
  <sheetViews>
    <sheetView workbookViewId="0">
      <selection activeCell="A1" sqref="A1"/>
    </sheetView>
  </sheetViews>
  <sheetFormatPr baseColWidth="8" defaultRowHeight="15"/>
  <cols>
    <col width="40" customWidth="1" min="1" max="1"/>
    <col width="40" customWidth="1" min="2" max="2"/>
    <col width="60" customWidth="1" min="3" max="3"/>
  </cols>
  <sheetData>
    <row r="1" ht="22" customHeight="1">
      <c r="A1" s="1" t="inlineStr">
        <is>
          <t>30_区分判定（5区分のどれで算定するか）</t>
        </is>
      </c>
    </row>
    <row r="2" ht="28" customHeight="1">
      <c r="A2" s="2" t="inlineStr">
        <is>
          <t>混在時は低い方の区分に合わせる（留意事項通知 第二の2(1)④(四)）。</t>
        </is>
      </c>
    </row>
    <row r="3"/>
    <row r="4">
      <c r="A4" s="12" t="inlineStr">
        <is>
          <t>項目</t>
        </is>
      </c>
      <c r="B4" s="12" t="inlineStr">
        <is>
          <t>値</t>
        </is>
      </c>
      <c r="C4" s="12" t="inlineStr">
        <is>
          <t>根拠</t>
        </is>
      </c>
    </row>
    <row r="5">
      <c r="A5" s="10" t="inlineStr">
        <is>
          <t>常勤専従・経験5年以上の人数</t>
        </is>
      </c>
      <c r="B5" s="7">
        <f>'20_常勤換算計算'!$B$27</f>
        <v/>
      </c>
      <c r="C5" s="6" t="inlineStr">
        <is>
          <t>留意事項通知 第二の2(1)④(一)</t>
        </is>
      </c>
    </row>
    <row r="6">
      <c r="A6" s="10" t="inlineStr">
        <is>
          <t>常勤専従・経験5年未満の人数</t>
        </is>
      </c>
      <c r="B6" s="7">
        <f>'20_常勤換算計算'!$B$28</f>
        <v/>
      </c>
      <c r="C6" s="6" t="inlineStr">
        <is>
          <t>同上</t>
        </is>
      </c>
    </row>
    <row r="7">
      <c r="A7" s="10" t="inlineStr">
        <is>
          <t>児童指導員等（5年以上）の常勤換算計</t>
        </is>
      </c>
      <c r="B7" s="7">
        <f>'20_常勤換算計算'!$B$29</f>
        <v/>
      </c>
      <c r="C7" s="6" t="inlineStr">
        <is>
          <t>同④(二)</t>
        </is>
      </c>
    </row>
    <row r="8">
      <c r="A8" s="10" t="inlineStr">
        <is>
          <t>児童指導員等（5年未満）の常勤換算計</t>
        </is>
      </c>
      <c r="B8" s="7">
        <f>'20_常勤換算計算'!$B$30</f>
        <v/>
      </c>
      <c r="C8" s="6" t="inlineStr">
        <is>
          <t>同④(二)</t>
        </is>
      </c>
    </row>
    <row r="9">
      <c r="A9" s="10" t="inlineStr">
        <is>
          <t>その他の従業者の常勤換算計</t>
        </is>
      </c>
      <c r="B9" s="7">
        <f>'20_常勤換算計算'!$B$31</f>
        <v/>
      </c>
      <c r="C9" s="6" t="inlineStr">
        <is>
          <t>同④(二)</t>
        </is>
      </c>
    </row>
    <row r="10">
      <c r="A10" s="10" t="inlineStr">
        <is>
          <t>加配の常勤換算 合計</t>
        </is>
      </c>
      <c r="B10" s="19">
        <f>'20_常勤換算計算'!$B$32</f>
        <v/>
      </c>
      <c r="C10" s="6" t="inlineStr">
        <is>
          <t>告示122号 注8／注7</t>
        </is>
      </c>
    </row>
    <row r="11"/>
    <row r="12">
      <c r="A12" s="4" t="inlineStr">
        <is>
          <t>前提要件の総合判定</t>
        </is>
      </c>
      <c r="B12" s="7">
        <f>'50_算定要件チェック'!$F$3</f>
        <v/>
      </c>
      <c r="C12" s="6" t="inlineStr">
        <is>
          <t>50_算定要件チェックにNGがあると算定不可に落ちる</t>
        </is>
      </c>
    </row>
    <row r="13">
      <c r="A13" s="4" t="inlineStr">
        <is>
          <t>区分No</t>
        </is>
      </c>
      <c r="B13" s="7">
        <f>IF($B$12="NG",0,IF($B$5&gt;=1,1,IF($B$6&gt;=1,2,IF($B$10&lt;1,0,IF($B$9&gt;0,5,IF($B$8&gt;0,4,3))))))</f>
        <v/>
      </c>
      <c r="C13" s="6" t="inlineStr">
        <is>
          <t>常勤専従→混在は低い方</t>
        </is>
      </c>
    </row>
    <row r="14">
      <c r="A14" s="4" t="inlineStr">
        <is>
          <t>区分名</t>
        </is>
      </c>
      <c r="B14" s="7">
        <f>IF($B$13=0,"算定不可",CHOOSE($B$13,"（1）常勤専従・経験5年以上","（2）常勤専従・経験5年未満","（3）常勤換算・経験5年以上","（4）常勤換算・経験5年未満","（5）その他の従業者"))</f>
        <v/>
      </c>
      <c r="C14" s="6" t="inlineStr"/>
    </row>
    <row r="15">
      <c r="A15" s="4" t="inlineStr">
        <is>
          <t>判定理由</t>
        </is>
      </c>
      <c r="B15" s="7">
        <f>IF($B$12="NG","算定要件チェックに不適合があるため算定できません",IF($B$13=0,"加配の常勤換算が1.00未満です",IF($B$13&lt;=2,"常勤専従の加配職員により判定しました","異なる区分の職員を合算して常勤換算1.00以上。低い方の区分で算定します（留意事項通知 第二の2(1)④(四)）")))</f>
        <v/>
      </c>
      <c r="C15" s="6" t="inlineStr"/>
    </row>
    <row r="16">
      <c r="A16" s="4" t="inlineStr">
        <is>
          <t>1つ上の区分に必要な入替え目安</t>
        </is>
      </c>
      <c r="B16" s="7">
        <f>IF($B$13=5,TEXT(MIN($B$9,ROUND(1-$B$7-$B$8,2)),"0.00")&amp;"人分を児童指導員等に置き換えると区分(4)以上になります",IF($B$13=4,TEXT(MIN($B$8,ROUND(1-$B$7,2)),"0.00")&amp;"人分を経験5年以上に置き換えると区分(3)になります","—"))</f>
        <v/>
      </c>
      <c r="C16" s="6" t="inlineStr"/>
    </row>
    <row r="17"/>
    <row r="18" ht="26" customHeight="1">
      <c r="A18" s="2" t="inlineStr">
        <is>
          <t>※区分（1）（2）は常勤かつ専従で1名以上、（3）（4）（5）は常勤換算で1名以上。異なる職種・経験年数の合算は可能だが、算定区分は低い方に合わせる（留意事項通知 第二の2(1)④(四)）。</t>
        </is>
      </c>
    </row>
  </sheetData>
  <mergeCells count="1">
    <mergeCell ref="A18:C18"/>
  </mergeCells>
  <conditionalFormatting sqref="B13:B15">
    <cfRule type="expression" priority="1" dxfId="0">
      <formula>$B$13=0</formula>
    </cfRule>
  </conditionalFormatting>
  <printOptions horizontalCentered="1"/>
  <pageMargins left="0.4" right="0.4" top="0.5" bottom="0.5" header="0.5" footer="0.5"/>
  <pageSetup orientation="portrait" paperSize="9" fitToHeight="0" fitToWidth="1"/>
</worksheet>
</file>

<file path=xl/worksheets/sheet7.xml><?xml version="1.0" encoding="utf-8"?>
<worksheet xmlns="http://schemas.openxmlformats.org/spreadsheetml/2006/main">
  <sheetPr>
    <outlinePr summaryBelow="1" summaryRight="1"/>
    <pageSetUpPr fitToPage="1"/>
  </sheetPr>
  <dimension ref="A1:I12"/>
  <sheetViews>
    <sheetView workbookViewId="0">
      <selection activeCell="A1" sqref="A1"/>
    </sheetView>
  </sheetViews>
  <sheetFormatPr baseColWidth="8" defaultRowHeight="15"/>
  <cols>
    <col width="34" customWidth="1" min="1" max="1"/>
    <col width="24" customWidth="1" min="2" max="2"/>
    <col width="44" customWidth="1" min="3" max="3"/>
    <col width="3" customWidth="1" min="4" max="4"/>
    <col width="9" customWidth="1" min="5" max="5"/>
    <col width="26" customWidth="1" min="6" max="6"/>
    <col width="12" customWidth="1" min="7" max="7"/>
    <col width="16" customWidth="1" min="8" max="8"/>
    <col width="16" customWidth="1" min="9" max="9"/>
    <col width="30" customWidth="1" min="10" max="10"/>
  </cols>
  <sheetData>
    <row r="1" ht="22" customHeight="1">
      <c r="A1" s="1" t="inlineStr">
        <is>
          <t>40_報酬シミュレーション（参考値）</t>
        </is>
      </c>
    </row>
    <row r="2" ht="28" customHeight="1">
      <c r="A2" s="2" t="inlineStr">
        <is>
          <t>実際の請求は事業所の総単位数に単価を乗じて1円未満を切り捨てるため、加算単独の金額は目安として扱う。</t>
        </is>
      </c>
    </row>
    <row r="3">
      <c r="A3" s="4" t="inlineStr">
        <is>
          <t>適用単位数（単位／日）</t>
        </is>
      </c>
      <c r="B3" s="7">
        <f>IF('30_区分判定'!$B$13=0,0,SUMIFS('01_単位数マスタ'!$H:$H,'01_単位数マスタ'!$A:$A,'10_事業所設定'!$B$14,'01_単位数マスタ'!$D:$D,'30_区分判定'!$B$13,'01_単位数マスタ'!$F:$F,"&lt;="&amp;'10_事業所設定'!$B$9,'01_単位数マスタ'!$G:$G,"&gt;="&amp;'10_事業所設定'!$B$9))</f>
        <v/>
      </c>
      <c r="C3" s="6" t="inlineStr">
        <is>
          <t>01_単位数マスタから類型キー・区分No・定員で自動引き当て</t>
        </is>
      </c>
      <c r="E3" s="12" t="inlineStr">
        <is>
          <t>区分No</t>
        </is>
      </c>
      <c r="F3" s="12" t="inlineStr">
        <is>
          <t>区分名</t>
        </is>
      </c>
      <c r="G3" s="12" t="inlineStr">
        <is>
          <t>単位数</t>
        </is>
      </c>
      <c r="H3" s="12" t="inlineStr">
        <is>
          <t>月額（参考）</t>
        </is>
      </c>
      <c r="I3" s="12" t="inlineStr">
        <is>
          <t>現在の区分との差額</t>
        </is>
      </c>
    </row>
    <row r="4">
      <c r="A4" s="4" t="inlineStr">
        <is>
          <t>サービスコード</t>
        </is>
      </c>
      <c r="B4" s="7">
        <f>IF('30_区分判定'!$B$13=0,"—",INDEX('01_単位数マスタ'!$I$4:$I$173,SUMPRODUCT(('01_単位数マスタ'!$A$4:$A$173='10_事業所設定'!$B$14)*('01_単位数マスタ'!$D$4:$D$173='30_区分判定'!$B$13)*('01_単位数マスタ'!$F$4:$F$173&lt;='10_事業所設定'!$B$9)*('01_単位数マスタ'!$G$4:$G$173&gt;='10_事業所設定'!$B$9)*(ROW('01_単位数マスタ'!$A$4:$A$173)-3))))</f>
        <v/>
      </c>
      <c r="C4" s="6" t="inlineStr">
        <is>
          <t>区分を変えると請求コードが変わる。請求ソフトのマスタが令和8年6月版か確認する</t>
        </is>
      </c>
      <c r="E4" s="13" t="n">
        <v>1</v>
      </c>
      <c r="F4" s="13" t="inlineStr">
        <is>
          <t>（1）常勤専従・経験5年以上</t>
        </is>
      </c>
      <c r="G4" s="13">
        <f>SUMIFS('01_単位数マスタ'!$H:$H,'01_単位数マスタ'!$A:$A,'10_事業所設定'!$B$14,'01_単位数マスタ'!$D:$D,$E4,'01_単位数マスタ'!$F:$F,"&lt;="&amp;'10_事業所設定'!$B$9,'01_単位数マスタ'!$G:$G,"&gt;="&amp;'10_事業所設定'!$B$9)</f>
        <v/>
      </c>
      <c r="H4" s="22">
        <f>ROUNDDOWN($G4*$B$7*$B$6,0)</f>
        <v/>
      </c>
      <c r="I4" s="22">
        <f>IF('30_区分判定'!$B$13=0,"—",$H4-INDEX($H$4:$H$8,'30_区分判定'!$B$13))</f>
        <v/>
      </c>
    </row>
    <row r="5">
      <c r="A5" s="4" t="inlineStr">
        <is>
          <t>地域区分の割合</t>
        </is>
      </c>
      <c r="B5" s="23">
        <f>INDEX('02_単価マスタ'!$B$4:$F$11,MATCH('10_事業所設定'!$B$10,'02_単価マスタ'!$A$4:$A$11,0),MATCH('10_事業所設定'!$B$13,'02_単価マスタ'!$B$3:$F$3,0))</f>
        <v/>
      </c>
      <c r="C5" s="6" t="inlineStr">
        <is>
          <t>告示128号</t>
        </is>
      </c>
      <c r="E5" s="13" t="n">
        <v>2</v>
      </c>
      <c r="F5" s="13" t="inlineStr">
        <is>
          <t>（2）常勤専従・経験5年未満</t>
        </is>
      </c>
      <c r="G5" s="13">
        <f>SUMIFS('01_単位数マスタ'!$H:$H,'01_単位数マスタ'!$A:$A,'10_事業所設定'!$B$14,'01_単位数マスタ'!$D:$D,$E5,'01_単位数マスタ'!$F:$F,"&lt;="&amp;'10_事業所設定'!$B$9,'01_単位数マスタ'!$G:$G,"&gt;="&amp;'10_事業所設定'!$B$9)</f>
        <v/>
      </c>
      <c r="H5" s="22">
        <f>ROUNDDOWN($G5*$B$7*$B$6,0)</f>
        <v/>
      </c>
      <c r="I5" s="22">
        <f>IF('30_区分判定'!$B$13=0,"—",$H5-INDEX($H$4:$H$8,'30_区分判定'!$B$13))</f>
        <v/>
      </c>
    </row>
    <row r="6">
      <c r="A6" s="4" t="inlineStr">
        <is>
          <t>1単位の単価（円）</t>
        </is>
      </c>
      <c r="B6" s="19">
        <f>ROUND('02_単価マスタ'!$H$4*$B$5,2)</f>
        <v/>
      </c>
      <c r="C6" s="6" t="inlineStr">
        <is>
          <t>10円×地域区分の割合</t>
        </is>
      </c>
      <c r="E6" s="13" t="n">
        <v>3</v>
      </c>
      <c r="F6" s="13" t="inlineStr">
        <is>
          <t>（3）常勤換算・経験5年以上</t>
        </is>
      </c>
      <c r="G6" s="13">
        <f>SUMIFS('01_単位数マスタ'!$H:$H,'01_単位数マスタ'!$A:$A,'10_事業所設定'!$B$14,'01_単位数マスタ'!$D:$D,$E6,'01_単位数マスタ'!$F:$F,"&lt;="&amp;'10_事業所設定'!$B$9,'01_単位数マスタ'!$G:$G,"&gt;="&amp;'10_事業所設定'!$B$9)</f>
        <v/>
      </c>
      <c r="H6" s="22">
        <f>ROUNDDOWN($G6*$B$7*$B$6,0)</f>
        <v/>
      </c>
      <c r="I6" s="22">
        <f>IF('30_区分判定'!$B$13=0,"—",$H6-INDEX($H$4:$H$8,'30_区分判定'!$B$13))</f>
        <v/>
      </c>
    </row>
    <row r="7">
      <c r="A7" s="4" t="inlineStr">
        <is>
          <t>月間の延べ利用人日数（入力）</t>
        </is>
      </c>
      <c r="B7" s="18" t="n">
        <v>220</v>
      </c>
      <c r="C7" s="6" t="inlineStr">
        <is>
          <t>加算対象の障害児の延べ人日数</t>
        </is>
      </c>
      <c r="E7" s="13" t="n">
        <v>4</v>
      </c>
      <c r="F7" s="13" t="inlineStr">
        <is>
          <t>（4）常勤換算・経験5年未満</t>
        </is>
      </c>
      <c r="G7" s="13">
        <f>SUMIFS('01_単位数マスタ'!$H:$H,'01_単位数マスタ'!$A:$A,'10_事業所設定'!$B$14,'01_単位数マスタ'!$D:$D,$E7,'01_単位数マスタ'!$F:$F,"&lt;="&amp;'10_事業所設定'!$B$9,'01_単位数マスタ'!$G:$G,"&gt;="&amp;'10_事業所設定'!$B$9)</f>
        <v/>
      </c>
      <c r="H7" s="22">
        <f>ROUNDDOWN($G7*$B$7*$B$6,0)</f>
        <v/>
      </c>
      <c r="I7" s="22">
        <f>IF('30_区分判定'!$B$13=0,"—",$H7-INDEX($H$4:$H$8,'30_区分判定'!$B$13))</f>
        <v/>
      </c>
    </row>
    <row r="8">
      <c r="A8" s="4" t="inlineStr">
        <is>
          <t>月間加算単位数</t>
        </is>
      </c>
      <c r="B8" s="24">
        <f>$B$3*$B$7</f>
        <v/>
      </c>
      <c r="C8" s="6" t="inlineStr"/>
      <c r="E8" s="13" t="n">
        <v>5</v>
      </c>
      <c r="F8" s="13" t="inlineStr">
        <is>
          <t>（5）その他の従業者を配置</t>
        </is>
      </c>
      <c r="G8" s="13">
        <f>SUMIFS('01_単位数マスタ'!$H:$H,'01_単位数マスタ'!$A:$A,'10_事業所設定'!$B$14,'01_単位数マスタ'!$D:$D,$E8,'01_単位数マスタ'!$F:$F,"&lt;="&amp;'10_事業所設定'!$B$9,'01_単位数マスタ'!$G:$G,"&gt;="&amp;'10_事業所設定'!$B$9)</f>
        <v/>
      </c>
      <c r="H8" s="22">
        <f>ROUNDDOWN($G8*$B$7*$B$6,0)</f>
        <v/>
      </c>
      <c r="I8" s="22">
        <f>IF('30_区分判定'!$B$13=0,"—",$H8-INDEX($H$4:$H$8,'30_区分判定'!$B$13))</f>
        <v/>
      </c>
    </row>
    <row r="9">
      <c r="A9" s="4" t="inlineStr">
        <is>
          <t>月間加算額（参考・円）</t>
        </is>
      </c>
      <c r="B9" s="24">
        <f>ROUNDDOWN($B$8*$B$6,0)</f>
        <v/>
      </c>
      <c r="C9" s="6" t="inlineStr"/>
    </row>
    <row r="10">
      <c r="A10" s="4" t="inlineStr">
        <is>
          <t>年間加算額（参考・円）</t>
        </is>
      </c>
      <c r="B10" s="24">
        <f>$B$9*12</f>
        <v/>
      </c>
      <c r="C10" s="6" t="inlineStr"/>
      <c r="E10" s="15" t="inlineStr">
        <is>
          <t>※実際の請求は事業所の総単位数に単価を乗じて1円未満を切り捨てるため、加算単独の金額は目安です。</t>
        </is>
      </c>
    </row>
    <row r="11">
      <c r="A11" s="4" t="inlineStr">
        <is>
          <t>加配職員の年間人件費（入力）</t>
        </is>
      </c>
      <c r="B11" s="25" t="n">
        <v>0</v>
      </c>
      <c r="C11" s="6" t="inlineStr">
        <is>
          <t>社会保険料の事業主負担を含めた総額</t>
        </is>
      </c>
    </row>
    <row r="12">
      <c r="A12" s="4" t="inlineStr">
        <is>
          <t>差引（参考・円）</t>
        </is>
      </c>
      <c r="B12" s="24">
        <f>$B$10-$B$11</f>
        <v/>
      </c>
      <c r="C12" s="6" t="inlineStr">
        <is>
          <t>年間加算額−年間人件費</t>
        </is>
      </c>
    </row>
  </sheetData>
  <mergeCells count="1">
    <mergeCell ref="E10:I10"/>
  </mergeCells>
  <printOptions horizontalCentered="1"/>
  <pageMargins left="0.4" right="0.4" top="0.5" bottom="0.5" header="0.5" footer="0.5"/>
  <pageSetup orientation="landscape" paperSize="9" fitToHeight="0" fitToWidth="1"/>
</worksheet>
</file>

<file path=xl/worksheets/sheet8.xml><?xml version="1.0" encoding="utf-8"?>
<worksheet xmlns="http://schemas.openxmlformats.org/spreadsheetml/2006/main">
  <sheetPr>
    <outlinePr summaryBelow="1" summaryRight="1"/>
    <pageSetUpPr fitToPage="1"/>
  </sheetPr>
  <dimension ref="A1:F29"/>
  <sheetViews>
    <sheetView workbookViewId="0">
      <pane ySplit="5" topLeftCell="A6" activePane="bottomLeft" state="frozen"/>
      <selection pane="bottomLeft" activeCell="A1" sqref="A1"/>
    </sheetView>
  </sheetViews>
  <sheetFormatPr baseColWidth="8" defaultRowHeight="15"/>
  <cols>
    <col width="5" customWidth="1" min="1" max="1"/>
    <col width="50" customWidth="1" min="2" max="2"/>
    <col width="34" customWidth="1" min="3" max="3"/>
    <col width="30" customWidth="1" min="4" max="4"/>
    <col width="14" customWidth="1" min="5" max="5"/>
    <col width="30" customWidth="1" min="6" max="6"/>
  </cols>
  <sheetData>
    <row r="1" ht="22" customHeight="1">
      <c r="A1" s="1" t="inlineStr">
        <is>
          <t>様式5｜月次セルフチェック表（22項目）</t>
        </is>
      </c>
    </row>
    <row r="2" ht="28" customHeight="1">
      <c r="A2" s="2" t="inlineStr">
        <is>
          <t>No.1〜6は入力値からの自動判定。No.7以降はプルダウンで選ぶ。1つでも「不適合」があると30_区分判定が算定不可に落ちる。</t>
        </is>
      </c>
    </row>
    <row r="3">
      <c r="A3" s="14" t="inlineStr">
        <is>
          <t>総合判定</t>
        </is>
      </c>
      <c r="B3" s="14">
        <f>IF(COUNTIF($E$6:$E$27,"不適合")&gt;0,"NG","OK")</f>
        <v/>
      </c>
      <c r="E3" s="15" t="inlineStr">
        <is>
          <t>総合判定（30_区分判定が参照）</t>
        </is>
      </c>
      <c r="F3" s="26">
        <f>IF(COUNTIF($E$6:$E$27,"不適合")&gt;0,"NG","OK")</f>
        <v/>
      </c>
    </row>
    <row r="4">
      <c r="A4" s="14" t="inlineStr">
        <is>
          <t>不適合件数</t>
        </is>
      </c>
      <c r="B4" s="14">
        <f>COUNTIF($E$6:$E$27,"不適合")</f>
        <v/>
      </c>
    </row>
    <row r="5">
      <c r="A5" s="12" t="inlineStr">
        <is>
          <t>No</t>
        </is>
      </c>
      <c r="B5" s="12" t="inlineStr">
        <is>
          <t>確認項目</t>
        </is>
      </c>
      <c r="C5" s="12" t="inlineStr">
        <is>
          <t>根拠条項</t>
        </is>
      </c>
      <c r="D5" s="12" t="inlineStr">
        <is>
          <t>確認書類</t>
        </is>
      </c>
      <c r="E5" s="12" t="inlineStr">
        <is>
          <t>判定</t>
        </is>
      </c>
      <c r="F5" s="12" t="inlineStr">
        <is>
          <t>是正メモ</t>
        </is>
      </c>
    </row>
    <row r="6" ht="30" customHeight="1">
      <c r="A6" s="8" t="n">
        <v>1</v>
      </c>
      <c r="B6" s="8" t="inlineStr">
        <is>
          <t>児童発達支援管理責任者が配置されているか（不在の期間は算定できない）</t>
        </is>
      </c>
      <c r="C6" s="8" t="inlineStr">
        <is>
          <t>告示122号 注8／注7、令和5年3月30日事務連絡 別紙2 問1</t>
        </is>
      </c>
      <c r="D6" s="8" t="inlineStr">
        <is>
          <t>勤務形態一覧表、辞令、資格証</t>
        </is>
      </c>
      <c r="E6" s="27">
        <f>IF('10_事業所設定'!$B$16="あり","適合","不適合")</f>
        <v/>
      </c>
      <c r="F6" s="8" t="inlineStr"/>
    </row>
    <row r="7" ht="30" customHeight="1">
      <c r="A7" s="8" t="n">
        <v>2</v>
      </c>
      <c r="B7" s="8" t="inlineStr">
        <is>
          <t>管理者が配置されているか</t>
        </is>
      </c>
      <c r="C7" s="8" t="inlineStr">
        <is>
          <t>省令15号（都道府県等の条例）</t>
        </is>
      </c>
      <c r="D7" s="8" t="inlineStr">
        <is>
          <t>勤務形態一覧表、辞令</t>
        </is>
      </c>
      <c r="E7" s="27">
        <f>IF('10_事業所設定'!$B$17="あり","適合","不適合")</f>
        <v/>
      </c>
      <c r="F7" s="8" t="inlineStr"/>
    </row>
    <row r="8" ht="30" customHeight="1">
      <c r="A8" s="8" t="n">
        <v>3</v>
      </c>
      <c r="B8" s="8" t="inlineStr">
        <is>
          <t>指定基準の員数に加えて常勤換算1以上を加配しているか</t>
        </is>
      </c>
      <c r="C8" s="8" t="inlineStr">
        <is>
          <t>告示122号 別表 第1の1の注8／第3の1の注7</t>
        </is>
      </c>
      <c r="D8" s="8" t="inlineStr">
        <is>
          <t>勤務形態一覧表、出勤簿、シフト表</t>
        </is>
      </c>
      <c r="E8" s="27">
        <f>IF('20_常勤換算計算'!$B$32&gt;=1,"適合","不適合")</f>
        <v/>
      </c>
      <c r="F8" s="8" t="inlineStr"/>
    </row>
    <row r="9" ht="30" customHeight="1">
      <c r="A9" s="8" t="n">
        <v>4</v>
      </c>
      <c r="B9" s="8" t="inlineStr">
        <is>
          <t>常勤の従業者が勤務すべき1週間の時間数が32時間以上か</t>
        </is>
      </c>
      <c r="C9" s="8" t="inlineStr">
        <is>
          <t>留意事項通知 第二の1(14)②（障発0330第16号 最終改正 こ支障第88号の現行本文で確認）</t>
        </is>
      </c>
      <c r="D9" s="8" t="inlineStr">
        <is>
          <t>就業規則、雇用契約書</t>
        </is>
      </c>
      <c r="E9" s="27">
        <f>IF('10_事業所設定'!$B$11&gt;=32,"適合","要確認")</f>
        <v/>
      </c>
      <c r="F9" s="8" t="inlineStr"/>
    </row>
    <row r="10" ht="30" customHeight="1">
      <c r="A10" s="8" t="n">
        <v>5</v>
      </c>
      <c r="B10" s="8" t="inlineStr">
        <is>
          <t>専門的支援体制加算を算定する場合、その必要人員をさらに超えて加配しているか</t>
        </is>
      </c>
      <c r="C10" s="8" t="inlineStr">
        <is>
          <t>告示122号 注8／注7の括弧書き</t>
        </is>
      </c>
      <c r="D10" s="8" t="inlineStr">
        <is>
          <t>勤務形態一覧表、体制等状況一覧表</t>
        </is>
      </c>
      <c r="E10" s="27">
        <f>IF('10_事業所設定'!$B$18="なし","該当なし",IF(SUM('20_常勤換算計算'!$J$5:$J$24)/'10_事業所設定'!$B$12&gt;='10_事業所設定'!$B$19,"適合","不適合"))</f>
        <v/>
      </c>
      <c r="F10" s="8" t="inlineStr"/>
    </row>
    <row r="11" ht="30" customHeight="1">
      <c r="A11" s="8" t="n">
        <v>6</v>
      </c>
      <c r="B11" s="8" t="inlineStr">
        <is>
          <t>管理者を兼務している者を「常勤専従」に数えていないか</t>
        </is>
      </c>
      <c r="C11" s="8" t="inlineStr">
        <is>
          <t>令和6年度Q&amp;A VOL.3 問6</t>
        </is>
      </c>
      <c r="D11" s="8" t="inlineStr">
        <is>
          <t>勤務形態一覧表、辞令</t>
        </is>
      </c>
      <c r="E11" s="27">
        <f>IF(COUNTIFS('20_常勤換算計算'!$L$5:$L$24,"管理者兼務",'20_常勤換算計算'!$M$5:$M$24,"該当")&gt;0,"不適合","適合")</f>
        <v/>
      </c>
      <c r="F11" s="8" t="inlineStr"/>
    </row>
    <row r="12" ht="30" customHeight="1">
      <c r="A12" s="8" t="n">
        <v>7</v>
      </c>
      <c r="B12" s="8" t="inlineStr">
        <is>
          <t>指定基準上の全職種（児発管・児童指導員／保育士・機能訓練担当職員・看護職員等）に欠如がないか</t>
        </is>
      </c>
      <c r="C12" s="8" t="inlineStr">
        <is>
          <t>令和5年3月30日事務連絡 別紙2 問1</t>
        </is>
      </c>
      <c r="D12" s="8" t="inlineStr">
        <is>
          <t>勤務形態一覧表、資格証、自治体条例</t>
        </is>
      </c>
      <c r="E12" s="28" t="inlineStr"/>
      <c r="F12" s="28" t="inlineStr"/>
    </row>
    <row r="13" ht="30" customHeight="1">
      <c r="A13" s="8" t="n">
        <v>8</v>
      </c>
      <c r="B13" s="8" t="inlineStr">
        <is>
          <t>保育所等訪問支援・居宅訪問型児童発達支援・他の障害福祉サービスとの兼務者を「専従」に数えていないか（様式2のL列で「訪問系兼務」「他事業兼務」を選ぶ）</t>
        </is>
      </c>
      <c r="C13" s="8" t="inlineStr">
        <is>
          <t>令和6年度Q&amp;A VOL.3 問5</t>
        </is>
      </c>
      <c r="D13" s="8" t="inlineStr">
        <is>
          <t>勤務形態一覧表、兼務辞令</t>
        </is>
      </c>
      <c r="E13" s="28" t="inlineStr"/>
      <c r="F13" s="28" t="inlineStr"/>
    </row>
    <row r="14" ht="30" customHeight="1">
      <c r="A14" s="8" t="n">
        <v>9</v>
      </c>
      <c r="B14" s="8" t="inlineStr">
        <is>
          <t>多機能型の場合、児発・放デイの両事業を通じて本加算の対象職員として配置されている者だけを専従扱いしているか（様式2のL列で「多機能型（児発・放デイ）兼務」を選ぶ）</t>
        </is>
      </c>
      <c r="C14" s="8" t="inlineStr">
        <is>
          <t>令和6年度Q&amp;A VOL.3 問5、留意事項通知 第二の2(1)④(三)</t>
        </is>
      </c>
      <c r="D14" s="8" t="inlineStr">
        <is>
          <t>勤務形態一覧表、シフト表</t>
        </is>
      </c>
      <c r="E14" s="28" t="inlineStr"/>
      <c r="F14" s="28" t="inlineStr"/>
    </row>
    <row r="15" ht="30" customHeight="1">
      <c r="A15" s="8" t="n">
        <v>10</v>
      </c>
      <c r="B15" s="8" t="inlineStr">
        <is>
          <t>加配職員がサービス提供時間帯を通じて事業所で直接支援に当たっているか</t>
        </is>
      </c>
      <c r="C15" s="8" t="inlineStr">
        <is>
          <t>留意事項通知 第二の2(1)④(五)、令和6年度Q&amp;A VOL.1 問10</t>
        </is>
      </c>
      <c r="D15" s="8" t="inlineStr">
        <is>
          <t>シフト表、支援記録、送迎記録</t>
        </is>
      </c>
      <c r="E15" s="28" t="inlineStr"/>
      <c r="F15" s="28" t="inlineStr"/>
    </row>
    <row r="16" ht="30" customHeight="1">
      <c r="A16" s="8" t="n">
        <v>11</v>
      </c>
      <c r="B16" s="8" t="inlineStr">
        <is>
          <t>送迎等で長時間事業所を離れる時間を加配の常勤換算に算入していないか</t>
        </is>
      </c>
      <c r="C16" s="8" t="inlineStr">
        <is>
          <t>留意事項通知 第二の2(1)④(五)</t>
        </is>
      </c>
      <c r="D16" s="8" t="inlineStr">
        <is>
          <t>送迎記録、タイムカード</t>
        </is>
      </c>
      <c r="E16" s="28" t="inlineStr"/>
      <c r="F16" s="28" t="inlineStr"/>
    </row>
    <row r="17" ht="30" customHeight="1">
      <c r="A17" s="8" t="n">
        <v>12</v>
      </c>
      <c r="B17" s="8" t="inlineStr">
        <is>
          <t>「児童指導員等」の範囲に該当することを資格証・研修修了証で確認しているか</t>
        </is>
      </c>
      <c r="C17" s="8" t="inlineStr">
        <is>
          <t>留意事項通知 第二の2(1)④(一)、告示270号</t>
        </is>
      </c>
      <c r="D17" s="8" t="inlineStr">
        <is>
          <t>資格証、任用資格の確認書類、研修修了証</t>
        </is>
      </c>
      <c r="E17" s="28" t="inlineStr"/>
      <c r="F17" s="28" t="inlineStr"/>
    </row>
    <row r="18" ht="30" customHeight="1">
      <c r="A18" s="8" t="n">
        <v>13</v>
      </c>
      <c r="B18" s="8" t="inlineStr">
        <is>
          <t>経験年数の裏付け（実務経験証明書等）を保管しているか</t>
        </is>
      </c>
      <c r="C18" s="8" t="inlineStr">
        <is>
          <t>令和6年度Q&amp;A VOL.1 問11</t>
        </is>
      </c>
      <c r="D18" s="8" t="inlineStr">
        <is>
          <t>実務経験証明書、在職証明書</t>
        </is>
      </c>
      <c r="E18" s="28" t="inlineStr"/>
      <c r="F18" s="28" t="inlineStr"/>
    </row>
    <row r="19" ht="30" customHeight="1">
      <c r="A19" s="8" t="n">
        <v>14</v>
      </c>
      <c r="B19" s="8" t="inlineStr">
        <is>
          <t>経験年数を1年あたり180日以上の勤務がある期間で通算しているか</t>
        </is>
      </c>
      <c r="C19" s="8" t="inlineStr">
        <is>
          <t>令和6年度Q&amp;A VOL.1 問13</t>
        </is>
      </c>
      <c r="D19" s="8" t="inlineStr">
        <is>
          <t>実務経験証明書、出勤記録</t>
        </is>
      </c>
      <c r="E19" s="28" t="inlineStr"/>
      <c r="F19" s="28" t="inlineStr"/>
    </row>
    <row r="20" ht="30" customHeight="1">
      <c r="A20" s="8" t="n">
        <v>15</v>
      </c>
      <c r="B20" s="8" t="inlineStr">
        <is>
          <t>専門的支援体制加算と本加算で、同じ職員の同じ時間を二重に充当していないか</t>
        </is>
      </c>
      <c r="C20" s="8" t="inlineStr">
        <is>
          <t>告示122号 注8／注7の括弧書き</t>
        </is>
      </c>
      <c r="D20" s="8" t="inlineStr">
        <is>
          <t>勤務形態一覧表、体制等状況一覧表</t>
        </is>
      </c>
      <c r="E20" s="28" t="inlineStr"/>
      <c r="F20" s="28" t="inlineStr"/>
    </row>
    <row r="21" ht="30" customHeight="1">
      <c r="A21" s="8" t="n">
        <v>16</v>
      </c>
      <c r="B21" s="8" t="inlineStr">
        <is>
          <t>加配職員の欠勤・休暇が暦月1か月を超えて続いていないか</t>
        </is>
      </c>
      <c r="C21" s="8" t="inlineStr">
        <is>
          <t>令和6年度Q&amp;A VOL.5 問3、令和5年3月30日事務連絡 別紙2 問3</t>
        </is>
      </c>
      <c r="D21" s="8" t="inlineStr">
        <is>
          <t>出勤簿、休暇簿</t>
        </is>
      </c>
      <c r="E21" s="28" t="inlineStr"/>
      <c r="F21" s="28" t="inlineStr"/>
    </row>
    <row r="22" ht="30" customHeight="1">
      <c r="A22" s="8" t="n">
        <v>17</v>
      </c>
      <c r="B22" s="8" t="inlineStr">
        <is>
          <t>勤務形態一覧表・出勤簿・タイムカード・シフト表・支援記録が整合しているか</t>
        </is>
      </c>
      <c r="C22" s="8" t="inlineStr">
        <is>
          <t>こども家庭庁 指導監査自己点検表（令和6年8月2日）</t>
        </is>
      </c>
      <c r="D22" s="8" t="inlineStr">
        <is>
          <t>勤務形態一覧表、出勤簿、シフト表、支援記録</t>
        </is>
      </c>
      <c r="E22" s="28" t="inlineStr"/>
      <c r="F22" s="28" t="inlineStr"/>
    </row>
    <row r="23" ht="30" customHeight="1">
      <c r="A23" s="8" t="n">
        <v>18</v>
      </c>
      <c r="B23" s="8" t="inlineStr">
        <is>
          <t>体制等に関する届出を算定開始月の前月15日までに提出したか</t>
        </is>
      </c>
      <c r="C23" s="8" t="inlineStr">
        <is>
          <t>留意事項通知 第一の1(4)</t>
        </is>
      </c>
      <c r="D23" s="8" t="inlineStr">
        <is>
          <t>加算届の控え、受付印</t>
        </is>
      </c>
      <c r="E23" s="28" t="inlineStr"/>
      <c r="F23" s="28" t="inlineStr"/>
    </row>
    <row r="24" ht="30" customHeight="1">
      <c r="A24" s="8" t="n">
        <v>19</v>
      </c>
      <c r="B24" s="8" t="inlineStr">
        <is>
          <t>算定開始月が届出日から正しく設定されているか（15日以前＝翌月／16日以降＝翌々月）</t>
        </is>
      </c>
      <c r="C24" s="8" t="inlineStr">
        <is>
          <t>留意事項通知 第一の1(4)</t>
        </is>
      </c>
      <c r="D24" s="8" t="inlineStr">
        <is>
          <t>加算届の控え、請求データ</t>
        </is>
      </c>
      <c r="E24" s="28" t="inlineStr"/>
      <c r="F24" s="28" t="inlineStr"/>
    </row>
    <row r="25" ht="30" customHeight="1">
      <c r="A25" s="8" t="n">
        <v>20</v>
      </c>
      <c r="B25" s="8" t="inlineStr">
        <is>
          <t>区分が変わったとき（経験5年到達・常勤／非常勤の変更・退職等）に変更届を提出したか</t>
        </is>
      </c>
      <c r="C25" s="8" t="inlineStr">
        <is>
          <t>留意事項通知 第一の1(4)・第一の4(1)</t>
        </is>
      </c>
      <c r="D25" s="8" t="inlineStr">
        <is>
          <t>変更届の控え、様式6</t>
        </is>
      </c>
      <c r="E25" s="28" t="inlineStr"/>
      <c r="F25" s="28" t="inlineStr"/>
    </row>
    <row r="26" ht="30" customHeight="1">
      <c r="A26" s="8" t="n">
        <v>21</v>
      </c>
      <c r="B26" s="8" t="inlineStr">
        <is>
          <t>請求ソフトのサービスコードマスタが令和8年6月版に更新されているか</t>
        </is>
      </c>
      <c r="C26" s="8" t="inlineStr">
        <is>
          <t>令和8年6月版 障害児通所支援サービスコード表</t>
        </is>
      </c>
      <c r="D26" s="8" t="inlineStr">
        <is>
          <t>請求ソフトのマスタ画面、請求明細</t>
        </is>
      </c>
      <c r="E26" s="28" t="inlineStr"/>
      <c r="F26" s="28" t="inlineStr"/>
    </row>
    <row r="27" ht="30" customHeight="1">
      <c r="A27" s="8" t="n">
        <v>22</v>
      </c>
      <c r="B27" s="8" t="inlineStr">
        <is>
          <t>体制等状況一覧表・加算届の写しを事業所で保管しているか</t>
        </is>
      </c>
      <c r="C27" s="8" t="inlineStr">
        <is>
          <t>こども家庭庁 指導監査自己点検表（令和6年8月2日）</t>
        </is>
      </c>
      <c r="D27" s="8" t="inlineStr">
        <is>
          <t>体制等状況一覧表、加算届の控え</t>
        </is>
      </c>
      <c r="E27" s="28" t="inlineStr"/>
      <c r="F27" s="28" t="inlineStr"/>
    </row>
    <row r="28"/>
    <row r="29" ht="30" customHeight="1">
      <c r="A29" s="14" t="inlineStr">
        <is>
          <t>確認者</t>
        </is>
      </c>
      <c r="B29" s="29" t="n"/>
      <c r="C29" s="14" t="inlineStr">
        <is>
          <t>確認日</t>
        </is>
      </c>
      <c r="D29" s="29" t="n"/>
      <c r="E29" s="14" t="inlineStr">
        <is>
          <t>管理者確認印</t>
        </is>
      </c>
      <c r="F29" s="29" t="n"/>
    </row>
  </sheetData>
  <conditionalFormatting sqref="A6:F27">
    <cfRule type="expression" priority="1" dxfId="0">
      <formula>$E6="不適合"</formula>
    </cfRule>
  </conditionalFormatting>
  <conditionalFormatting sqref="B3">
    <cfRule type="cellIs" priority="2" operator="equal" dxfId="1">
      <formula>"NG"</formula>
    </cfRule>
  </conditionalFormatting>
  <dataValidations count="1">
    <dataValidation sqref="E12:E27" showDropDown="0" showInputMessage="0" showErrorMessage="0" allowBlank="1" type="list">
      <formula1>"適合,不適合,該当なし,要確認"</formula1>
    </dataValidation>
  </dataValidations>
  <printOptions horizontalCentered="1"/>
  <pageMargins left="0.4" right="0.4" top="0.5" bottom="0.5" header="0.5" footer="0.5"/>
  <pageSetup orientation="landscape" paperSize="9" fitToHeight="0" fitToWidth="1"/>
</worksheet>
</file>

<file path=xl/worksheets/sheet9.xml><?xml version="1.0" encoding="utf-8"?>
<worksheet xmlns="http://schemas.openxmlformats.org/spreadsheetml/2006/main">
  <sheetPr>
    <outlinePr summaryBelow="1" summaryRight="1"/>
    <pageSetUpPr fitToPage="1"/>
  </sheetPr>
  <dimension ref="A1:Q57"/>
  <sheetViews>
    <sheetView workbookViewId="0">
      <pane ySplit="3" topLeftCell="A4" activePane="bottomLeft" state="frozen"/>
      <selection pane="bottomLeft" activeCell="A1" sqref="A1"/>
    </sheetView>
  </sheetViews>
  <sheetFormatPr baseColWidth="8" defaultRowHeight="15"/>
  <cols>
    <col width="5" customWidth="1" min="1" max="1"/>
    <col width="14" customWidth="1" min="2" max="2"/>
    <col width="16" customWidth="1" min="3" max="3"/>
    <col width="9" customWidth="1" min="4" max="4"/>
    <col width="10" customWidth="1" min="5" max="5"/>
    <col width="10" customWidth="1" min="6" max="6"/>
    <col width="9" customWidth="1" min="7" max="7"/>
    <col width="8" customWidth="1" min="8" max="8"/>
    <col width="11" customWidth="1" min="9" max="9"/>
    <col width="12" customWidth="1" min="10" max="10"/>
    <col width="11" customWidth="1" min="11" max="11"/>
    <col width="12" customWidth="1" min="12" max="12"/>
    <col width="10" customWidth="1" min="13" max="13"/>
    <col width="10" customWidth="1" min="14" max="14"/>
    <col width="44" customWidth="1" min="15" max="15"/>
    <col width="14" customWidth="1" min="16" max="16"/>
    <col width="14" customWidth="1" min="17" max="17"/>
  </cols>
  <sheetData>
    <row r="1" ht="22" customHeight="1">
      <c r="A1" s="1" t="inlineStr">
        <is>
          <t>記入例A｜放課後等デイサービス・常勤専従1名で区分（1）を算定する</t>
        </is>
      </c>
    </row>
    <row r="2" ht="28" customHeight="1">
      <c r="A2" s="2" t="inlineStr">
        <is>
          <t>登場する法人・事業所・職員はすべて架空。実在の団体・個人とは関係しない。数式は生かしたまま値を入れてある。想定される出力：区分No＝1、単位数＝187、サービスコード＝63-4400、単価＝10.36円、月間41,140単位、月額約426,210円。</t>
        </is>
      </c>
    </row>
    <row r="3"/>
    <row r="4">
      <c r="A4" s="3" t="inlineStr">
        <is>
          <t>■ 様式1｜事業所設定</t>
        </is>
      </c>
    </row>
    <row r="5">
      <c r="A5" s="12" t="inlineStr">
        <is>
          <t>項目</t>
        </is>
      </c>
      <c r="B5" s="9" t="n"/>
      <c r="C5" s="12" t="inlineStr">
        <is>
          <t>記入例の値</t>
        </is>
      </c>
      <c r="D5" s="30" t="n"/>
      <c r="E5" s="9" t="n"/>
      <c r="F5" s="12" t="inlineStr">
        <is>
          <t>なぜそう書くか（解説）</t>
        </is>
      </c>
      <c r="G5" s="30" t="n"/>
      <c r="H5" s="30" t="n"/>
      <c r="I5" s="30" t="n"/>
      <c r="J5" s="30" t="n"/>
      <c r="K5" s="9" t="n"/>
      <c r="L5" s="12" t="inlineStr">
        <is>
          <t>根拠条項</t>
        </is>
      </c>
      <c r="M5" s="30" t="n"/>
      <c r="N5" s="30" t="n"/>
      <c r="O5" s="9" t="n"/>
    </row>
    <row r="6" ht="26" customHeight="1">
      <c r="A6" s="8" t="inlineStr">
        <is>
          <t>算定対象月</t>
        </is>
      </c>
      <c r="B6" s="9" t="n"/>
      <c r="C6" s="18" t="inlineStr">
        <is>
          <t>令和8年9月分</t>
        </is>
      </c>
      <c r="D6" s="30" t="n"/>
      <c r="E6" s="9" t="n"/>
      <c r="F6" s="8" t="inlineStr">
        <is>
          <t>届出は令和8年8月12日（15日以前）に提出したので翌月から算定できる</t>
        </is>
      </c>
      <c r="G6" s="30" t="n"/>
      <c r="H6" s="30" t="n"/>
      <c r="I6" s="30" t="n"/>
      <c r="J6" s="30" t="n"/>
      <c r="K6" s="9" t="n"/>
      <c r="L6" s="6" t="inlineStr">
        <is>
          <t>留意事項通知 第一の1(4)</t>
        </is>
      </c>
      <c r="M6" s="30" t="n"/>
      <c r="N6" s="30" t="n"/>
      <c r="O6" s="9" t="n"/>
    </row>
    <row r="7" ht="26" customHeight="1">
      <c r="A7" s="8" t="inlineStr">
        <is>
          <t>事業所名（架空）</t>
        </is>
      </c>
      <c r="B7" s="9" t="n"/>
      <c r="C7" s="18" t="inlineStr">
        <is>
          <t>放課後等デイサービス 〇〇（放デイ）</t>
        </is>
      </c>
      <c r="D7" s="30" t="n"/>
      <c r="E7" s="9" t="n"/>
      <c r="F7" s="8" t="inlineStr">
        <is>
          <t>運営：〇〇株式会社（架空）</t>
        </is>
      </c>
      <c r="G7" s="30" t="n"/>
      <c r="H7" s="30" t="n"/>
      <c r="I7" s="30" t="n"/>
      <c r="J7" s="30" t="n"/>
      <c r="K7" s="9" t="n"/>
      <c r="L7" s="6" t="inlineStr">
        <is>
          <t>—</t>
        </is>
      </c>
      <c r="M7" s="30" t="n"/>
      <c r="N7" s="30" t="n"/>
      <c r="O7" s="9" t="n"/>
    </row>
    <row r="8" ht="26" customHeight="1">
      <c r="A8" s="8" t="inlineStr">
        <is>
          <t>事業所番号</t>
        </is>
      </c>
      <c r="B8" s="9" t="n"/>
      <c r="C8" s="18" t="inlineStr">
        <is>
          <t>0000000000</t>
        </is>
      </c>
      <c r="D8" s="30" t="n"/>
      <c r="E8" s="9" t="n"/>
      <c r="F8" s="8" t="inlineStr">
        <is>
          <t>実際の10桁を入れる</t>
        </is>
      </c>
      <c r="G8" s="30" t="n"/>
      <c r="H8" s="30" t="n"/>
      <c r="I8" s="30" t="n"/>
      <c r="J8" s="30" t="n"/>
      <c r="K8" s="9" t="n"/>
      <c r="L8" s="6" t="inlineStr">
        <is>
          <t>—</t>
        </is>
      </c>
      <c r="M8" s="30" t="n"/>
      <c r="N8" s="30" t="n"/>
      <c r="O8" s="9" t="n"/>
    </row>
    <row r="9" ht="26" customHeight="1">
      <c r="A9" s="8" t="inlineStr">
        <is>
          <t>サービス種別</t>
        </is>
      </c>
      <c r="B9" s="9" t="n"/>
      <c r="C9" s="18" t="inlineStr">
        <is>
          <t>放課後等デイサービス</t>
        </is>
      </c>
      <c r="D9" s="30" t="n"/>
      <c r="E9" s="9" t="n"/>
      <c r="F9" s="8" t="inlineStr">
        <is>
          <t>類型キーは「放デイイ」になる</t>
        </is>
      </c>
      <c r="G9" s="30" t="n"/>
      <c r="H9" s="30" t="n"/>
      <c r="I9" s="30" t="n"/>
      <c r="J9" s="30" t="n"/>
      <c r="K9" s="9" t="n"/>
      <c r="L9" s="6" t="inlineStr">
        <is>
          <t>告示122号 別表 第3の1の注7</t>
        </is>
      </c>
      <c r="M9" s="30" t="n"/>
      <c r="N9" s="30" t="n"/>
      <c r="O9" s="9" t="n"/>
    </row>
    <row r="10" ht="26" customHeight="1">
      <c r="A10" s="8" t="inlineStr">
        <is>
          <t>児童発達支援センター区分</t>
        </is>
      </c>
      <c r="B10" s="9" t="n"/>
      <c r="C10" s="18" t="inlineStr">
        <is>
          <t>センター以外</t>
        </is>
      </c>
      <c r="D10" s="30" t="n"/>
      <c r="E10" s="9" t="n"/>
      <c r="F10" s="8" t="inlineStr">
        <is>
          <t>放デイでは使わない項目。既定のままでよい</t>
        </is>
      </c>
      <c r="G10" s="30" t="n"/>
      <c r="H10" s="30" t="n"/>
      <c r="I10" s="30" t="n"/>
      <c r="J10" s="30" t="n"/>
      <c r="K10" s="9" t="n"/>
      <c r="L10" s="6" t="inlineStr">
        <is>
          <t>—</t>
        </is>
      </c>
      <c r="M10" s="30" t="n"/>
      <c r="N10" s="30" t="n"/>
      <c r="O10" s="9" t="n"/>
    </row>
    <row r="11" ht="26" customHeight="1">
      <c r="A11" s="8" t="inlineStr">
        <is>
          <t>重症心身障害児区分</t>
        </is>
      </c>
      <c r="B11" s="9" t="n"/>
      <c r="C11" s="18" t="inlineStr">
        <is>
          <t>重症心身障害児以外</t>
        </is>
      </c>
      <c r="D11" s="30" t="n"/>
      <c r="E11" s="9" t="n"/>
      <c r="F11" s="8" t="inlineStr">
        <is>
          <t>重心型でないので「イ」の単位数を使う</t>
        </is>
      </c>
      <c r="G11" s="30" t="n"/>
      <c r="H11" s="30" t="n"/>
      <c r="I11" s="30" t="n"/>
      <c r="J11" s="30" t="n"/>
      <c r="K11" s="9" t="n"/>
      <c r="L11" s="6" t="inlineStr">
        <is>
          <t>告示122号 別表 第3の1の注7 イ</t>
        </is>
      </c>
      <c r="M11" s="30" t="n"/>
      <c r="N11" s="30" t="n"/>
      <c r="O11" s="9" t="n"/>
    </row>
    <row r="12" ht="26" customHeight="1">
      <c r="A12" s="8" t="inlineStr">
        <is>
          <t>利用定員（人）</t>
        </is>
      </c>
      <c r="B12" s="9" t="n"/>
      <c r="C12" s="18" t="n">
        <v>10</v>
      </c>
      <c r="D12" s="30" t="n"/>
      <c r="E12" s="9" t="n"/>
      <c r="F12" s="8" t="inlineStr">
        <is>
          <t>定員10人以下の帯。区分（1）で187単位</t>
        </is>
      </c>
      <c r="G12" s="30" t="n"/>
      <c r="H12" s="30" t="n"/>
      <c r="I12" s="30" t="n"/>
      <c r="J12" s="30" t="n"/>
      <c r="K12" s="9" t="n"/>
      <c r="L12" s="6" t="inlineStr">
        <is>
          <t>告示122号 別表 第3の1の注7 イ(1)</t>
        </is>
      </c>
      <c r="M12" s="30" t="n"/>
      <c r="N12" s="30" t="n"/>
      <c r="O12" s="9" t="n"/>
    </row>
    <row r="13" ht="26" customHeight="1">
      <c r="A13" s="8" t="inlineStr">
        <is>
          <t>地域区分</t>
        </is>
      </c>
      <c r="B13" s="9" t="n"/>
      <c r="C13" s="18" t="inlineStr">
        <is>
          <t>六級地</t>
        </is>
      </c>
      <c r="D13" s="30" t="n"/>
      <c r="E13" s="9" t="n"/>
      <c r="F13" s="8" t="inlineStr">
        <is>
          <t>1単位＝10円×1.036＝10.36円</t>
        </is>
      </c>
      <c r="G13" s="30" t="n"/>
      <c r="H13" s="30" t="n"/>
      <c r="I13" s="30" t="n"/>
      <c r="J13" s="30" t="n"/>
      <c r="K13" s="9" t="n"/>
      <c r="L13" s="6" t="inlineStr">
        <is>
          <t>告示128号</t>
        </is>
      </c>
      <c r="M13" s="30" t="n"/>
      <c r="N13" s="30" t="n"/>
      <c r="O13" s="9" t="n"/>
    </row>
    <row r="14" ht="26" customHeight="1">
      <c r="A14" s="8" t="inlineStr">
        <is>
          <t>常勤の従業者が勤務すべき1週間の時間数</t>
        </is>
      </c>
      <c r="B14" s="9" t="n"/>
      <c r="C14" s="18" t="n">
        <v>40</v>
      </c>
      <c r="D14" s="30" t="n"/>
      <c r="E14" s="9" t="n"/>
      <c r="F14" s="8" t="inlineStr">
        <is>
          <t>就業規則で40時間。32時間を上回るのでそのまま使う</t>
        </is>
      </c>
      <c r="G14" s="30" t="n"/>
      <c r="H14" s="30" t="n"/>
      <c r="I14" s="30" t="n"/>
      <c r="J14" s="30" t="n"/>
      <c r="K14" s="9" t="n"/>
      <c r="L14" s="6" t="inlineStr">
        <is>
          <t>留意事項通知 第二の1(14)②</t>
        </is>
      </c>
      <c r="M14" s="30" t="n"/>
      <c r="N14" s="30" t="n"/>
      <c r="O14" s="9" t="n"/>
    </row>
    <row r="15" ht="26" customHeight="1">
      <c r="A15" s="8" t="inlineStr">
        <is>
          <t>指定基準上必要な児童指導員又は保育士の員数</t>
        </is>
      </c>
      <c r="B15" s="9" t="n"/>
      <c r="C15" s="18" t="n">
        <v>2</v>
      </c>
      <c r="D15" s="30" t="n"/>
      <c r="E15" s="9" t="n"/>
      <c r="F15" s="8" t="inlineStr">
        <is>
          <t>自治体の条例で確認した員数。職員A・職員Bの2名で充足</t>
        </is>
      </c>
      <c r="G15" s="30" t="n"/>
      <c r="H15" s="30" t="n"/>
      <c r="I15" s="30" t="n"/>
      <c r="J15" s="30" t="n"/>
      <c r="K15" s="9" t="n"/>
      <c r="L15" s="6" t="inlineStr">
        <is>
          <t>省令15号第66条を都道府県等が条例化</t>
        </is>
      </c>
      <c r="M15" s="30" t="n"/>
      <c r="N15" s="30" t="n"/>
      <c r="O15" s="9" t="n"/>
    </row>
    <row r="16" ht="26" customHeight="1">
      <c r="A16" s="8" t="inlineStr">
        <is>
          <t>児童発達支援管理責任者の配置</t>
        </is>
      </c>
      <c r="B16" s="9" t="n"/>
      <c r="C16" s="18" t="inlineStr">
        <is>
          <t>あり（児発管A）</t>
        </is>
      </c>
      <c r="D16" s="30" t="n"/>
      <c r="E16" s="9" t="n"/>
      <c r="F16" s="8" t="inlineStr">
        <is>
          <t>ここが空くと加配加算は算定できない。会計検査院が全国119事業所で指摘した論点</t>
        </is>
      </c>
      <c r="G16" s="30" t="n"/>
      <c r="H16" s="30" t="n"/>
      <c r="I16" s="30" t="n"/>
      <c r="J16" s="30" t="n"/>
      <c r="K16" s="9" t="n"/>
      <c r="L16" s="6" t="inlineStr">
        <is>
          <t>令和5年3月30日事務連絡 別紙1・別紙2 問1</t>
        </is>
      </c>
      <c r="M16" s="30" t="n"/>
      <c r="N16" s="30" t="n"/>
      <c r="O16" s="9" t="n"/>
    </row>
    <row r="17" ht="26" customHeight="1">
      <c r="A17" s="8" t="inlineStr">
        <is>
          <t>管理者の配置</t>
        </is>
      </c>
      <c r="B17" s="9" t="n"/>
      <c r="C17" s="18" t="inlineStr">
        <is>
          <t>あり（管理者A）</t>
        </is>
      </c>
      <c r="D17" s="30" t="n"/>
      <c r="E17" s="9" t="n"/>
      <c r="F17" s="8" t="inlineStr">
        <is>
          <t>管理者Aは児童指導員を兼務していない。兼務者を加配の常勤専従に数えると不適合になる</t>
        </is>
      </c>
      <c r="G17" s="30" t="n"/>
      <c r="H17" s="30" t="n"/>
      <c r="I17" s="30" t="n"/>
      <c r="J17" s="30" t="n"/>
      <c r="K17" s="9" t="n"/>
      <c r="L17" s="6" t="inlineStr">
        <is>
          <t>令和6年度Q&amp;A VOL.3 問6</t>
        </is>
      </c>
      <c r="M17" s="30" t="n"/>
      <c r="N17" s="30" t="n"/>
      <c r="O17" s="9" t="n"/>
    </row>
    <row r="18" ht="26" customHeight="1">
      <c r="A18" s="8" t="inlineStr">
        <is>
          <t>専門的支援体制加算の算定</t>
        </is>
      </c>
      <c r="B18" s="9" t="n"/>
      <c r="C18" s="18" t="inlineStr">
        <is>
          <t>なし</t>
        </is>
      </c>
      <c r="D18" s="30" t="n"/>
      <c r="E18" s="9" t="n"/>
      <c r="F18" s="8" t="inlineStr">
        <is>
          <t>算定する場合は、その必要人員をさらに超えて加配する必要がある</t>
        </is>
      </c>
      <c r="G18" s="30" t="n"/>
      <c r="H18" s="30" t="n"/>
      <c r="I18" s="30" t="n"/>
      <c r="J18" s="30" t="n"/>
      <c r="K18" s="9" t="n"/>
      <c r="L18" s="6" t="inlineStr">
        <is>
          <t>告示122号 注7の括弧書き</t>
        </is>
      </c>
      <c r="M18" s="30" t="n"/>
      <c r="N18" s="30" t="n"/>
      <c r="O18" s="9" t="n"/>
    </row>
    <row r="19">
      <c r="A19" s="10" t="inlineStr">
        <is>
          <t>常勤換算に用いる時間数（自動）</t>
        </is>
      </c>
      <c r="B19" s="9" t="n"/>
      <c r="C19" s="7">
        <f>IF($C$14&lt;32,32,$C$14)</f>
        <v/>
      </c>
      <c r="D19" s="30" t="n"/>
      <c r="E19" s="9" t="n"/>
      <c r="F19" s="10" t="inlineStr">
        <is>
          <t>32時間を下回る場合は32時間を基本とする</t>
        </is>
      </c>
      <c r="G19" s="30" t="n"/>
      <c r="H19" s="30" t="n"/>
      <c r="I19" s="30" t="n"/>
      <c r="J19" s="30" t="n"/>
      <c r="K19" s="9" t="n"/>
      <c r="L19" s="31" t="inlineStr">
        <is>
          <t>留意事項通知 第二の1(14)②</t>
        </is>
      </c>
      <c r="M19" s="30" t="n"/>
      <c r="N19" s="30" t="n"/>
      <c r="O19" s="9" t="n"/>
    </row>
    <row r="20"/>
    <row r="21">
      <c r="A21" s="3" t="inlineStr">
        <is>
          <t>■ 様式2｜加配職員 常勤換算計算表</t>
        </is>
      </c>
    </row>
    <row r="22" ht="34" customHeight="1">
      <c r="A22" s="12" t="inlineStr">
        <is>
          <t>番号</t>
        </is>
      </c>
      <c r="B22" s="12" t="inlineStr">
        <is>
          <t>氏名</t>
        </is>
      </c>
      <c r="C22" s="12" t="inlineStr">
        <is>
          <t>職種</t>
        </is>
      </c>
      <c r="D22" s="12" t="inlineStr">
        <is>
          <t>児童指導員等
に該当</t>
        </is>
      </c>
      <c r="E22" s="12" t="inlineStr">
        <is>
          <t>経験通算
月数</t>
        </is>
      </c>
      <c r="F22" s="12" t="inlineStr">
        <is>
          <t>経験区分
(自動)</t>
        </is>
      </c>
      <c r="G22" s="12" t="inlineStr">
        <is>
          <t>雇用形態</t>
        </is>
      </c>
      <c r="H22" s="12" t="inlineStr">
        <is>
          <t>1週間の
勤務時間</t>
        </is>
      </c>
      <c r="I22" s="12" t="inlineStr">
        <is>
          <t>うち指定基準
の員数分</t>
        </is>
      </c>
      <c r="J22" s="12" t="inlineStr">
        <is>
          <t>うち専門的支援
体制加算分</t>
        </is>
      </c>
      <c r="K22" s="12" t="inlineStr">
        <is>
          <t>加配に充当
できる時間</t>
        </is>
      </c>
      <c r="L22" s="12" t="inlineStr">
        <is>
          <t>他職務との
兼務</t>
        </is>
      </c>
      <c r="M22" s="12" t="inlineStr">
        <is>
          <t>常勤専従
(自動)</t>
        </is>
      </c>
      <c r="N22" s="12" t="inlineStr">
        <is>
          <t>常勤換算値
(自動)</t>
        </is>
      </c>
      <c r="O22" s="12" t="inlineStr">
        <is>
          <t>備考</t>
        </is>
      </c>
      <c r="P22" s="12" t="inlineStr">
        <is>
          <t>育児・介護等の
短時間勤務措置</t>
        </is>
      </c>
      <c r="Q22" s="12" t="inlineStr">
        <is>
          <t>常勤換算に用いる
時間（自動）</t>
        </is>
      </c>
    </row>
    <row r="23" ht="30" customHeight="1">
      <c r="A23" s="8" t="n">
        <v>1</v>
      </c>
      <c r="B23" s="8" t="inlineStr">
        <is>
          <t>職員A</t>
        </is>
      </c>
      <c r="C23" s="8" t="inlineStr">
        <is>
          <t>保育士</t>
        </is>
      </c>
      <c r="D23" s="8" t="inlineStr">
        <is>
          <t>○</t>
        </is>
      </c>
      <c r="E23" s="8" t="n">
        <v>96</v>
      </c>
      <c r="F23" s="27">
        <f>IF($D23="×","—",IF($E23&gt;=60,"5年以上","5年未満"))</f>
        <v/>
      </c>
      <c r="G23" s="8" t="inlineStr">
        <is>
          <t>常勤</t>
        </is>
      </c>
      <c r="H23" s="8" t="n">
        <v>40</v>
      </c>
      <c r="I23" s="8" t="n">
        <v>40</v>
      </c>
      <c r="J23" s="8" t="n">
        <v>0</v>
      </c>
      <c r="K23" s="27">
        <f>MAX(0,$H23-$I23-$J23)</f>
        <v/>
      </c>
      <c r="L23" s="8" t="inlineStr">
        <is>
          <t>なし</t>
        </is>
      </c>
      <c r="M23" s="27">
        <f>IF(AND($D23="○",$G23="常勤",$H23&gt;=IF($P23="○",30,$C$19),$I23=0,$J23=0,OR($L23="なし",$L23="多機能型（児発・放デイ）兼務")),"該当","非該当")</f>
        <v/>
      </c>
      <c r="N23" s="32">
        <f>ROUNDDOWN($Q23/$C$19,2)</f>
        <v/>
      </c>
      <c r="O23" s="8" t="inlineStr">
        <is>
          <t>基準人員として配置。I列に40を入れているので加配には充当されない</t>
        </is>
      </c>
      <c r="P23" s="27" t="inlineStr">
        <is>
          <t>×</t>
        </is>
      </c>
      <c r="Q23" s="27">
        <f>IF(AND($P23="○",$G23="常勤",$I23=0,$J23=0,$H23&gt;=30),$C$19,$K23)</f>
        <v/>
      </c>
    </row>
    <row r="24" ht="30" customHeight="1">
      <c r="A24" s="8" t="n">
        <v>2</v>
      </c>
      <c r="B24" s="8" t="inlineStr">
        <is>
          <t>職員B</t>
        </is>
      </c>
      <c r="C24" s="8" t="inlineStr">
        <is>
          <t>児童指導員</t>
        </is>
      </c>
      <c r="D24" s="8" t="inlineStr">
        <is>
          <t>○</t>
        </is>
      </c>
      <c r="E24" s="8" t="n">
        <v>72</v>
      </c>
      <c r="F24" s="27">
        <f>IF($D24="×","—",IF($E24&gt;=60,"5年以上","5年未満"))</f>
        <v/>
      </c>
      <c r="G24" s="8" t="inlineStr">
        <is>
          <t>常勤</t>
        </is>
      </c>
      <c r="H24" s="8" t="n">
        <v>40</v>
      </c>
      <c r="I24" s="8" t="n">
        <v>40</v>
      </c>
      <c r="J24" s="8" t="n">
        <v>0</v>
      </c>
      <c r="K24" s="27">
        <f>MAX(0,$H24-$I24-$J24)</f>
        <v/>
      </c>
      <c r="L24" s="8" t="inlineStr">
        <is>
          <t>なし</t>
        </is>
      </c>
      <c r="M24" s="27">
        <f>IF(AND($D24="○",$G24="常勤",$H24&gt;=IF($P24="○",30,$C$19),$I24=0,$J24=0,OR($L24="なし",$L24="多機能型（児発・放デイ）兼務")),"該当","非該当")</f>
        <v/>
      </c>
      <c r="N24" s="32">
        <f>ROUNDDOWN($Q24/$C$19,2)</f>
        <v/>
      </c>
      <c r="O24" s="8" t="inlineStr">
        <is>
          <t>基準人員として配置</t>
        </is>
      </c>
      <c r="P24" s="27" t="inlineStr">
        <is>
          <t>×</t>
        </is>
      </c>
      <c r="Q24" s="27">
        <f>IF(AND($P24="○",$G24="常勤",$I24=0,$J24=0,$H24&gt;=30),$C$19,$K24)</f>
        <v/>
      </c>
    </row>
    <row r="25" ht="30" customHeight="1">
      <c r="A25" s="8" t="n">
        <v>3</v>
      </c>
      <c r="B25" s="8" t="inlineStr">
        <is>
          <t>職員C</t>
        </is>
      </c>
      <c r="C25" s="8" t="inlineStr">
        <is>
          <t>児童指導員</t>
        </is>
      </c>
      <c r="D25" s="8" t="inlineStr">
        <is>
          <t>○</t>
        </is>
      </c>
      <c r="E25" s="8" t="n">
        <v>88</v>
      </c>
      <c r="F25" s="27">
        <f>IF($D25="×","—",IF($E25&gt;=60,"5年以上","5年未満"))</f>
        <v/>
      </c>
      <c r="G25" s="8" t="inlineStr">
        <is>
          <t>常勤</t>
        </is>
      </c>
      <c r="H25" s="8" t="n">
        <v>40</v>
      </c>
      <c r="I25" s="8" t="n">
        <v>0</v>
      </c>
      <c r="J25" s="8" t="n">
        <v>0</v>
      </c>
      <c r="K25" s="27">
        <f>MAX(0,$H25-$I25-$J25)</f>
        <v/>
      </c>
      <c r="L25" s="8" t="inlineStr">
        <is>
          <t>なし</t>
        </is>
      </c>
      <c r="M25" s="27">
        <f>IF(AND($D25="○",$G25="常勤",$H25&gt;=IF($P25="○",30,$C$19),$I25=0,$J25=0,OR($L25="なし",$L25="多機能型（児発・放デイ）兼務")),"該当","非該当")</f>
        <v/>
      </c>
      <c r="N25" s="32">
        <f>ROUNDDOWN($Q25/$C$19,2)</f>
        <v/>
      </c>
      <c r="O25" s="8" t="inlineStr">
        <is>
          <t>加配。基準人員に一切充当していないのでI列＝0。ここに1時間でも入れると常勤専従の判定が外れる</t>
        </is>
      </c>
      <c r="P25" s="27" t="inlineStr">
        <is>
          <t>×</t>
        </is>
      </c>
      <c r="Q25" s="27">
        <f>IF(AND($P25="○",$G25="常勤",$I25=0,$J25=0,$H25&gt;=30),$C$19,$K25)</f>
        <v/>
      </c>
    </row>
    <row r="26"/>
    <row r="27">
      <c r="A27" s="4" t="inlineStr">
        <is>
          <t>常勤専従・経験5年以上の人数</t>
        </is>
      </c>
      <c r="B27" s="30" t="n"/>
      <c r="C27" s="30" t="n"/>
      <c r="D27" s="9" t="n"/>
      <c r="E27" s="20">
        <f>COUNTIFS($M$23:$M$25,"該当",$F$23:$F$25,"5年以上")</f>
        <v/>
      </c>
    </row>
    <row r="28">
      <c r="A28" s="4" t="inlineStr">
        <is>
          <t>常勤専従・経験5年未満の人数</t>
        </is>
      </c>
      <c r="B28" s="30" t="n"/>
      <c r="C28" s="30" t="n"/>
      <c r="D28" s="9" t="n"/>
      <c r="E28" s="20">
        <f>COUNTIFS($M$23:$M$25,"該当",$F$23:$F$25,"5年未満")</f>
        <v/>
      </c>
    </row>
    <row r="29">
      <c r="A29" s="4" t="inlineStr">
        <is>
          <t>児童指導員等（5年以上）の常勤換算計</t>
        </is>
      </c>
      <c r="B29" s="30" t="n"/>
      <c r="C29" s="30" t="n"/>
      <c r="D29" s="9" t="n"/>
      <c r="E29" s="21">
        <f>ROUNDDOWN(SUMIFS($Q$23:$Q$25,$D$23:$D$25,"○",$F$23:$F$25,"5年以上",$M$23:$M$25,"非該当")/$C$19,2)</f>
        <v/>
      </c>
    </row>
    <row r="30">
      <c r="A30" s="4" t="inlineStr">
        <is>
          <t>児童指導員等（5年未満）の常勤換算計</t>
        </is>
      </c>
      <c r="B30" s="30" t="n"/>
      <c r="C30" s="30" t="n"/>
      <c r="D30" s="9" t="n"/>
      <c r="E30" s="21">
        <f>ROUNDDOWN(SUMIFS($Q$23:$Q$25,$D$23:$D$25,"○",$F$23:$F$25,"5年未満",$M$23:$M$25,"非該当")/$C$19,2)</f>
        <v/>
      </c>
    </row>
    <row r="31">
      <c r="A31" s="4" t="inlineStr">
        <is>
          <t>その他の従業者の常勤換算計</t>
        </is>
      </c>
      <c r="B31" s="30" t="n"/>
      <c r="C31" s="30" t="n"/>
      <c r="D31" s="9" t="n"/>
      <c r="E31" s="21">
        <f>ROUNDDOWN(SUMIFS($Q$23:$Q$25,$D$23:$D$25,"×",$M$23:$M$25,"非該当")/$C$19,2)</f>
        <v/>
      </c>
    </row>
    <row r="32">
      <c r="A32" s="4" t="inlineStr">
        <is>
          <t>加配の常勤換算 合計</t>
        </is>
      </c>
      <c r="B32" s="30" t="n"/>
      <c r="C32" s="30" t="n"/>
      <c r="D32" s="9" t="n"/>
      <c r="E32" s="21">
        <f>ROUNDDOWN(SUM($Q$23:$Q$25)/$C$19,2)</f>
        <v/>
      </c>
    </row>
    <row r="33"/>
    <row r="34">
      <c r="A34" s="3" t="inlineStr">
        <is>
          <t>■ 区分判定</t>
        </is>
      </c>
    </row>
    <row r="35" ht="26" customHeight="1">
      <c r="A35" s="4" t="inlineStr">
        <is>
          <t>区分No</t>
        </is>
      </c>
      <c r="B35" s="30" t="n"/>
      <c r="C35" s="30" t="n"/>
      <c r="D35" s="9" t="n"/>
      <c r="E35" s="33">
        <f>IF($E$27&gt;=1,1,IF($E$28&gt;=1,2,IF($E$32&lt;1,0,IF($E$31&gt;0,5,IF($E$30&gt;0,4,3)))))</f>
        <v/>
      </c>
      <c r="F35" s="30" t="n"/>
      <c r="G35" s="9" t="n"/>
      <c r="H35" s="8" t="inlineStr">
        <is>
          <t>常勤専従が1名いるので、常勤換算の合算を見るまでもなく区分（1）で確定する</t>
        </is>
      </c>
      <c r="I35" s="30" t="n"/>
      <c r="J35" s="30" t="n"/>
      <c r="K35" s="30" t="n"/>
      <c r="L35" s="30" t="n"/>
      <c r="M35" s="30" t="n"/>
      <c r="N35" s="30" t="n"/>
      <c r="O35" s="9" t="n"/>
    </row>
    <row r="36" ht="26" customHeight="1">
      <c r="A36" s="4" t="inlineStr">
        <is>
          <t>区分名</t>
        </is>
      </c>
      <c r="B36" s="30" t="n"/>
      <c r="C36" s="30" t="n"/>
      <c r="D36" s="9" t="n"/>
      <c r="E36" s="33">
        <f>IF($E$35=0,"算定不可",CHOOSE($E$35,"（1）常勤専従・経験5年以上","（2）常勤専従・経験5年未満","（3）常勤換算・経験5年以上","（4）常勤換算・経験5年未満","（5）その他の従業者"))</f>
        <v/>
      </c>
      <c r="F36" s="30" t="n"/>
      <c r="G36" s="9" t="n"/>
      <c r="H36" s="8" t="inlineStr">
        <is>
          <t>留意事項通知 第二の2(1)④</t>
        </is>
      </c>
      <c r="I36" s="30" t="n"/>
      <c r="J36" s="30" t="n"/>
      <c r="K36" s="30" t="n"/>
      <c r="L36" s="30" t="n"/>
      <c r="M36" s="30" t="n"/>
      <c r="N36" s="30" t="n"/>
      <c r="O36" s="9" t="n"/>
    </row>
    <row r="37" ht="26" customHeight="1">
      <c r="A37" s="4" t="inlineStr">
        <is>
          <t>判定理由</t>
        </is>
      </c>
      <c r="B37" s="30" t="n"/>
      <c r="C37" s="30" t="n"/>
      <c r="D37" s="9" t="n"/>
      <c r="E37" s="33">
        <f>IF($E$35=0,"加配の常勤換算が1.00未満です",IF($E$35&lt;=2,"常勤専従の加配職員により判定しました","異なる区分の職員を合算して常勤換算1.00以上。低い方の区分で算定します"))</f>
        <v/>
      </c>
      <c r="F37" s="30" t="n"/>
      <c r="G37" s="9" t="n"/>
      <c r="H37" s="8" t="inlineStr">
        <is>
          <t>留意事項通知 第二の2(1)④(四)</t>
        </is>
      </c>
      <c r="I37" s="30" t="n"/>
      <c r="J37" s="30" t="n"/>
      <c r="K37" s="30" t="n"/>
      <c r="L37" s="30" t="n"/>
      <c r="M37" s="30" t="n"/>
      <c r="N37" s="30" t="n"/>
      <c r="O37" s="9" t="n"/>
    </row>
    <row r="38"/>
    <row r="39">
      <c r="A39" s="3" t="inlineStr">
        <is>
          <t>■ 報酬シミュレーション（参考値）</t>
        </is>
      </c>
    </row>
    <row r="40" ht="26" customHeight="1">
      <c r="A40" s="4" t="inlineStr">
        <is>
          <t>類型キー</t>
        </is>
      </c>
      <c r="B40" s="30" t="n"/>
      <c r="C40" s="30" t="n"/>
      <c r="D40" s="9" t="n"/>
      <c r="E40" s="33" t="inlineStr">
        <is>
          <t>放デイイ</t>
        </is>
      </c>
      <c r="F40" s="30" t="n"/>
      <c r="G40" s="9" t="n"/>
      <c r="H40" s="8" t="inlineStr">
        <is>
          <t>01_単位数マスタの行を選ぶキー</t>
        </is>
      </c>
      <c r="I40" s="30" t="n"/>
      <c r="J40" s="30" t="n"/>
      <c r="K40" s="30" t="n"/>
      <c r="L40" s="30" t="n"/>
      <c r="M40" s="30" t="n"/>
      <c r="N40" s="30" t="n"/>
      <c r="O40" s="9" t="n"/>
    </row>
    <row r="41" ht="26" customHeight="1">
      <c r="A41" s="4" t="inlineStr">
        <is>
          <t>単価区分キー</t>
        </is>
      </c>
      <c r="B41" s="30" t="n"/>
      <c r="C41" s="30" t="n"/>
      <c r="D41" s="9" t="n"/>
      <c r="E41" s="33" t="inlineStr">
        <is>
          <t>放デイ_非重心</t>
        </is>
      </c>
      <c r="F41" s="30" t="n"/>
      <c r="G41" s="9" t="n"/>
      <c r="H41" s="8" t="inlineStr">
        <is>
          <t>02_単価マスタの列を選ぶキー</t>
        </is>
      </c>
      <c r="I41" s="30" t="n"/>
      <c r="J41" s="30" t="n"/>
      <c r="K41" s="30" t="n"/>
      <c r="L41" s="30" t="n"/>
      <c r="M41" s="30" t="n"/>
      <c r="N41" s="30" t="n"/>
      <c r="O41" s="9" t="n"/>
    </row>
    <row r="42" ht="26" customHeight="1">
      <c r="A42" s="4" t="inlineStr">
        <is>
          <t>適用単位数（単位／日）</t>
        </is>
      </c>
      <c r="B42" s="30" t="n"/>
      <c r="C42" s="30" t="n"/>
      <c r="D42" s="9" t="n"/>
      <c r="E42" s="33">
        <f>SUMIFS('01_単位数マスタ'!$H:$H,'01_単位数マスタ'!$A:$A,$E$40,'01_単位数マスタ'!$D:$D,$E$35,'01_単位数マスタ'!$F:$F,"&lt;="&amp;$C$12,'01_単位数マスタ'!$G:$G,"&gt;="&amp;$C$12)</f>
        <v/>
      </c>
      <c r="F42" s="30" t="n"/>
      <c r="G42" s="9" t="n"/>
      <c r="H42" s="8" t="inlineStr">
        <is>
          <t>告示122号 別表から自動引き当て</t>
        </is>
      </c>
      <c r="I42" s="30" t="n"/>
      <c r="J42" s="30" t="n"/>
      <c r="K42" s="30" t="n"/>
      <c r="L42" s="30" t="n"/>
      <c r="M42" s="30" t="n"/>
      <c r="N42" s="30" t="n"/>
      <c r="O42" s="9" t="n"/>
    </row>
    <row r="43" ht="26" customHeight="1">
      <c r="A43" s="4" t="inlineStr">
        <is>
          <t>サービスコード</t>
        </is>
      </c>
      <c r="B43" s="30" t="n"/>
      <c r="C43" s="30" t="n"/>
      <c r="D43" s="9" t="n"/>
      <c r="E43" s="33">
        <f>INDEX('01_単位数マスタ'!$I$4:$I$173,SUMPRODUCT(('01_単位数マスタ'!$A$4:$A$173=$E$40)*('01_単位数マスタ'!$D$4:$D$173=$E$35)*('01_単位数マスタ'!$F$4:$F$173&lt;=$C$12)*('01_単位数マスタ'!$G$4:$G$173&gt;=$C$12)*(ROW('01_単位数マスタ'!$A$4:$A$173)-3)))</f>
        <v/>
      </c>
      <c r="F43" s="30" t="n"/>
      <c r="G43" s="9" t="n"/>
      <c r="H43" s="8" t="inlineStr">
        <is>
          <t>令和8年6月版サービスコード表で照合すること</t>
        </is>
      </c>
      <c r="I43" s="30" t="n"/>
      <c r="J43" s="30" t="n"/>
      <c r="K43" s="30" t="n"/>
      <c r="L43" s="30" t="n"/>
      <c r="M43" s="30" t="n"/>
      <c r="N43" s="30" t="n"/>
      <c r="O43" s="9" t="n"/>
    </row>
    <row r="44" ht="26" customHeight="1">
      <c r="A44" s="4" t="inlineStr">
        <is>
          <t>地域区分の割合</t>
        </is>
      </c>
      <c r="B44" s="30" t="n"/>
      <c r="C44" s="30" t="n"/>
      <c r="D44" s="9" t="n"/>
      <c r="E44" s="34">
        <f>INDEX('02_単価マスタ'!$B$4:$F$11,MATCH($C$13,'02_単価マスタ'!$A$4:$A$11,0),MATCH($E$41,'02_単価マスタ'!$B$3:$F$3,0))</f>
        <v/>
      </c>
      <c r="F44" s="30" t="n"/>
      <c r="G44" s="9" t="n"/>
      <c r="H44" s="8" t="inlineStr">
        <is>
          <t>告示128号</t>
        </is>
      </c>
      <c r="I44" s="30" t="n"/>
      <c r="J44" s="30" t="n"/>
      <c r="K44" s="30" t="n"/>
      <c r="L44" s="30" t="n"/>
      <c r="M44" s="30" t="n"/>
      <c r="N44" s="30" t="n"/>
      <c r="O44" s="9" t="n"/>
    </row>
    <row r="45" ht="26" customHeight="1">
      <c r="A45" s="4" t="inlineStr">
        <is>
          <t>1単位の単価（円）</t>
        </is>
      </c>
      <c r="B45" s="30" t="n"/>
      <c r="C45" s="30" t="n"/>
      <c r="D45" s="9" t="n"/>
      <c r="E45" s="21">
        <f>ROUND('02_単価マスタ'!$H$4*$E$44,2)</f>
        <v/>
      </c>
      <c r="F45" s="30" t="n"/>
      <c r="G45" s="9" t="n"/>
      <c r="H45" s="8" t="inlineStr">
        <is>
          <t>10円×地域区分の割合</t>
        </is>
      </c>
      <c r="I45" s="30" t="n"/>
      <c r="J45" s="30" t="n"/>
      <c r="K45" s="30" t="n"/>
      <c r="L45" s="30" t="n"/>
      <c r="M45" s="30" t="n"/>
      <c r="N45" s="30" t="n"/>
      <c r="O45" s="9" t="n"/>
    </row>
    <row r="46">
      <c r="A46" s="4" t="inlineStr">
        <is>
          <t>月間の延べ利用人日数</t>
        </is>
      </c>
      <c r="B46" s="30" t="n"/>
      <c r="C46" s="30" t="n"/>
      <c r="D46" s="9" t="n"/>
      <c r="E46" s="35" t="n">
        <v>220</v>
      </c>
      <c r="F46" s="30" t="n"/>
      <c r="G46" s="9" t="n"/>
      <c r="H46" s="10" t="inlineStr">
        <is>
          <t>加算対象の障害児の延べ人日数</t>
        </is>
      </c>
      <c r="I46" s="30" t="n"/>
      <c r="J46" s="30" t="n"/>
      <c r="K46" s="30" t="n"/>
      <c r="L46" s="30" t="n"/>
      <c r="M46" s="30" t="n"/>
      <c r="N46" s="30" t="n"/>
      <c r="O46" s="9" t="n"/>
    </row>
    <row r="47" ht="26" customHeight="1">
      <c r="A47" s="4" t="inlineStr">
        <is>
          <t>月間加算単位数</t>
        </is>
      </c>
      <c r="B47" s="30" t="n"/>
      <c r="C47" s="30" t="n"/>
      <c r="D47" s="9" t="n"/>
      <c r="E47" s="36">
        <f>$E$42*$E$46</f>
        <v/>
      </c>
      <c r="F47" s="30" t="n"/>
      <c r="G47" s="9" t="n"/>
      <c r="H47" s="8" t="inlineStr"/>
      <c r="I47" s="30" t="n"/>
      <c r="J47" s="30" t="n"/>
      <c r="K47" s="30" t="n"/>
      <c r="L47" s="30" t="n"/>
      <c r="M47" s="30" t="n"/>
      <c r="N47" s="30" t="n"/>
      <c r="O47" s="9" t="n"/>
    </row>
    <row r="48" ht="26" customHeight="1">
      <c r="A48" s="4" t="inlineStr">
        <is>
          <t>月間加算額（参考・円）</t>
        </is>
      </c>
      <c r="B48" s="30" t="n"/>
      <c r="C48" s="30" t="n"/>
      <c r="D48" s="9" t="n"/>
      <c r="E48" s="36">
        <f>ROUNDDOWN($E$47*$E$45,0)</f>
        <v/>
      </c>
      <c r="F48" s="30" t="n"/>
      <c r="G48" s="9" t="n"/>
      <c r="H48" s="8" t="inlineStr">
        <is>
          <t>実際の請求は事業所の総単位数に単価を乗じて1円未満を切り捨てるため参考値</t>
        </is>
      </c>
      <c r="I48" s="30" t="n"/>
      <c r="J48" s="30" t="n"/>
      <c r="K48" s="30" t="n"/>
      <c r="L48" s="30" t="n"/>
      <c r="M48" s="30" t="n"/>
      <c r="N48" s="30" t="n"/>
      <c r="O48" s="9" t="n"/>
    </row>
    <row r="49" ht="26" customHeight="1">
      <c r="A49" s="4" t="inlineStr">
        <is>
          <t>年間加算額（参考・円）</t>
        </is>
      </c>
      <c r="B49" s="30" t="n"/>
      <c r="C49" s="30" t="n"/>
      <c r="D49" s="9" t="n"/>
      <c r="E49" s="36">
        <f>$E$48*12</f>
        <v/>
      </c>
      <c r="F49" s="30" t="n"/>
      <c r="G49" s="9" t="n"/>
      <c r="H49" s="8" t="inlineStr"/>
      <c r="I49" s="30" t="n"/>
      <c r="J49" s="30" t="n"/>
      <c r="K49" s="30" t="n"/>
      <c r="L49" s="30" t="n"/>
      <c r="M49" s="30" t="n"/>
      <c r="N49" s="30" t="n"/>
      <c r="O49" s="9" t="n"/>
    </row>
    <row r="50"/>
    <row r="51">
      <c r="A51" s="3" t="inlineStr">
        <is>
          <t>■ 区分別比較（同じ定員・同じ利用実績の場合）</t>
        </is>
      </c>
    </row>
    <row r="52">
      <c r="A52" s="12" t="inlineStr">
        <is>
          <t>区分No</t>
        </is>
      </c>
      <c r="B52" s="12" t="inlineStr">
        <is>
          <t>区分名</t>
        </is>
      </c>
      <c r="C52" s="30" t="n"/>
      <c r="D52" s="9" t="n"/>
      <c r="E52" s="12" t="inlineStr">
        <is>
          <t>単位数</t>
        </is>
      </c>
      <c r="F52" s="12" t="inlineStr">
        <is>
          <t>月間単位数</t>
        </is>
      </c>
      <c r="G52" s="9" t="n"/>
      <c r="H52" s="12" t="inlineStr">
        <is>
          <t>月額（参考・円）</t>
        </is>
      </c>
      <c r="I52" s="30" t="n"/>
      <c r="J52" s="9" t="n"/>
      <c r="K52" s="12" t="inlineStr">
        <is>
          <t>現在の区分との差額</t>
        </is>
      </c>
      <c r="L52" s="30" t="n"/>
      <c r="M52" s="30" t="n"/>
      <c r="N52" s="30" t="n"/>
      <c r="O52" s="9" t="n"/>
    </row>
    <row r="53">
      <c r="A53" s="10" t="n">
        <v>1</v>
      </c>
      <c r="B53" s="10" t="inlineStr">
        <is>
          <t>（1）常勤専従・経験5年以上</t>
        </is>
      </c>
      <c r="C53" s="30" t="n"/>
      <c r="D53" s="9" t="n"/>
      <c r="E53" s="10">
        <f>SUMIFS('01_単位数マスタ'!$H:$H,'01_単位数マスタ'!$A:$A,$E$40,'01_単位数マスタ'!$D:$D,$A53,'01_単位数マスタ'!$F:$F,"&lt;="&amp;$C$12,'01_単位数マスタ'!$G:$G,"&gt;="&amp;$C$12)</f>
        <v/>
      </c>
      <c r="F53" s="37">
        <f>$E53*$E$46</f>
        <v/>
      </c>
      <c r="G53" s="9" t="n"/>
      <c r="H53" s="37">
        <f>ROUNDDOWN($F53*$E$45,0)</f>
        <v/>
      </c>
      <c r="I53" s="30" t="n"/>
      <c r="J53" s="9" t="n"/>
      <c r="K53" s="37">
        <f>$H53-INDEX($H$53:$H$57,$E$35)</f>
        <v/>
      </c>
      <c r="L53" s="30" t="n"/>
      <c r="M53" s="30" t="n"/>
      <c r="N53" s="30" t="n"/>
      <c r="O53" s="9" t="n"/>
    </row>
    <row r="54">
      <c r="A54" s="10" t="n">
        <v>2</v>
      </c>
      <c r="B54" s="10" t="inlineStr">
        <is>
          <t>（2）常勤専従・経験5年未満</t>
        </is>
      </c>
      <c r="C54" s="30" t="n"/>
      <c r="D54" s="9" t="n"/>
      <c r="E54" s="10">
        <f>SUMIFS('01_単位数マスタ'!$H:$H,'01_単位数マスタ'!$A:$A,$E$40,'01_単位数マスタ'!$D:$D,$A54,'01_単位数マスタ'!$F:$F,"&lt;="&amp;$C$12,'01_単位数マスタ'!$G:$G,"&gt;="&amp;$C$12)</f>
        <v/>
      </c>
      <c r="F54" s="37">
        <f>$E54*$E$46</f>
        <v/>
      </c>
      <c r="G54" s="9" t="n"/>
      <c r="H54" s="37">
        <f>ROUNDDOWN($F54*$E$45,0)</f>
        <v/>
      </c>
      <c r="I54" s="30" t="n"/>
      <c r="J54" s="9" t="n"/>
      <c r="K54" s="37">
        <f>$H54-INDEX($H$53:$H$57,$E$35)</f>
        <v/>
      </c>
      <c r="L54" s="30" t="n"/>
      <c r="M54" s="30" t="n"/>
      <c r="N54" s="30" t="n"/>
      <c r="O54" s="9" t="n"/>
    </row>
    <row r="55">
      <c r="A55" s="10" t="n">
        <v>3</v>
      </c>
      <c r="B55" s="10" t="inlineStr">
        <is>
          <t>（3）常勤換算・経験5年以上</t>
        </is>
      </c>
      <c r="C55" s="30" t="n"/>
      <c r="D55" s="9" t="n"/>
      <c r="E55" s="10">
        <f>SUMIFS('01_単位数マスタ'!$H:$H,'01_単位数マスタ'!$A:$A,$E$40,'01_単位数マスタ'!$D:$D,$A55,'01_単位数マスタ'!$F:$F,"&lt;="&amp;$C$12,'01_単位数マスタ'!$G:$G,"&gt;="&amp;$C$12)</f>
        <v/>
      </c>
      <c r="F55" s="37">
        <f>$E55*$E$46</f>
        <v/>
      </c>
      <c r="G55" s="9" t="n"/>
      <c r="H55" s="37">
        <f>ROUNDDOWN($F55*$E$45,0)</f>
        <v/>
      </c>
      <c r="I55" s="30" t="n"/>
      <c r="J55" s="9" t="n"/>
      <c r="K55" s="37">
        <f>$H55-INDEX($H$53:$H$57,$E$35)</f>
        <v/>
      </c>
      <c r="L55" s="30" t="n"/>
      <c r="M55" s="30" t="n"/>
      <c r="N55" s="30" t="n"/>
      <c r="O55" s="9" t="n"/>
    </row>
    <row r="56">
      <c r="A56" s="10" t="n">
        <v>4</v>
      </c>
      <c r="B56" s="10" t="inlineStr">
        <is>
          <t>（4）常勤換算・経験5年未満</t>
        </is>
      </c>
      <c r="C56" s="30" t="n"/>
      <c r="D56" s="9" t="n"/>
      <c r="E56" s="10">
        <f>SUMIFS('01_単位数マスタ'!$H:$H,'01_単位数マスタ'!$A:$A,$E$40,'01_単位数マスタ'!$D:$D,$A56,'01_単位数マスタ'!$F:$F,"&lt;="&amp;$C$12,'01_単位数マスタ'!$G:$G,"&gt;="&amp;$C$12)</f>
        <v/>
      </c>
      <c r="F56" s="37">
        <f>$E56*$E$46</f>
        <v/>
      </c>
      <c r="G56" s="9" t="n"/>
      <c r="H56" s="37">
        <f>ROUNDDOWN($F56*$E$45,0)</f>
        <v/>
      </c>
      <c r="I56" s="30" t="n"/>
      <c r="J56" s="9" t="n"/>
      <c r="K56" s="37">
        <f>$H56-INDEX($H$53:$H$57,$E$35)</f>
        <v/>
      </c>
      <c r="L56" s="30" t="n"/>
      <c r="M56" s="30" t="n"/>
      <c r="N56" s="30" t="n"/>
      <c r="O56" s="9" t="n"/>
    </row>
    <row r="57">
      <c r="A57" s="10" t="n">
        <v>5</v>
      </c>
      <c r="B57" s="10" t="inlineStr">
        <is>
          <t>（5）その他の従業者を配置</t>
        </is>
      </c>
      <c r="C57" s="30" t="n"/>
      <c r="D57" s="9" t="n"/>
      <c r="E57" s="10">
        <f>SUMIFS('01_単位数マスタ'!$H:$H,'01_単位数マスタ'!$A:$A,$E$40,'01_単位数マスタ'!$D:$D,$A57,'01_単位数マスタ'!$F:$F,"&lt;="&amp;$C$12,'01_単位数マスタ'!$G:$G,"&gt;="&amp;$C$12)</f>
        <v/>
      </c>
      <c r="F57" s="37">
        <f>$E57*$E$46</f>
        <v/>
      </c>
      <c r="G57" s="9" t="n"/>
      <c r="H57" s="37">
        <f>ROUNDDOWN($F57*$E$45,0)</f>
        <v/>
      </c>
      <c r="I57" s="30" t="n"/>
      <c r="J57" s="9" t="n"/>
      <c r="K57" s="37">
        <f>$H57-INDEX($H$53:$H$57,$E$35)</f>
        <v/>
      </c>
      <c r="L57" s="30" t="n"/>
      <c r="M57" s="30" t="n"/>
      <c r="N57" s="30" t="n"/>
      <c r="O57" s="9" t="n"/>
    </row>
  </sheetData>
  <mergeCells count="134">
    <mergeCell ref="A15:B15"/>
    <mergeCell ref="B57:D57"/>
    <mergeCell ref="A29:D29"/>
    <mergeCell ref="E40:G40"/>
    <mergeCell ref="B53:D53"/>
    <mergeCell ref="K54:O54"/>
    <mergeCell ref="H44:O44"/>
    <mergeCell ref="K55:O55"/>
    <mergeCell ref="A44:D44"/>
    <mergeCell ref="H40:O40"/>
    <mergeCell ref="A31:D31"/>
    <mergeCell ref="A7:B7"/>
    <mergeCell ref="L17:O17"/>
    <mergeCell ref="C7:E7"/>
    <mergeCell ref="L19:O19"/>
    <mergeCell ref="K56:O56"/>
    <mergeCell ref="L12:O12"/>
    <mergeCell ref="C18:E18"/>
    <mergeCell ref="A41:D41"/>
    <mergeCell ref="A17:B17"/>
    <mergeCell ref="F56:G56"/>
    <mergeCell ref="B54:D54"/>
    <mergeCell ref="L5:O5"/>
    <mergeCell ref="F11:K11"/>
    <mergeCell ref="E42:G42"/>
    <mergeCell ref="L14:O14"/>
    <mergeCell ref="A27:D27"/>
    <mergeCell ref="A51:O51"/>
    <mergeCell ref="A19:B19"/>
    <mergeCell ref="B56:D56"/>
    <mergeCell ref="E35:G35"/>
    <mergeCell ref="H42:O42"/>
    <mergeCell ref="E44:G44"/>
    <mergeCell ref="A9:B9"/>
    <mergeCell ref="A42:D42"/>
    <mergeCell ref="F57:G57"/>
    <mergeCell ref="F15:K15"/>
    <mergeCell ref="H35:O35"/>
    <mergeCell ref="F54:G54"/>
    <mergeCell ref="A35:D35"/>
    <mergeCell ref="A11:B11"/>
    <mergeCell ref="A28:D28"/>
    <mergeCell ref="C12:E12"/>
    <mergeCell ref="E46:G46"/>
    <mergeCell ref="A48:D48"/>
    <mergeCell ref="F13:K13"/>
    <mergeCell ref="A30:D30"/>
    <mergeCell ref="H57:J57"/>
    <mergeCell ref="H46:O46"/>
    <mergeCell ref="L16:O16"/>
    <mergeCell ref="E41:G41"/>
    <mergeCell ref="C13:E13"/>
    <mergeCell ref="H45:O45"/>
    <mergeCell ref="E47:G47"/>
    <mergeCell ref="E43:G43"/>
    <mergeCell ref="A8:B8"/>
    <mergeCell ref="C15:E15"/>
    <mergeCell ref="A46:D46"/>
    <mergeCell ref="H47:O47"/>
    <mergeCell ref="F19:K19"/>
    <mergeCell ref="F16:K16"/>
    <mergeCell ref="F6:K6"/>
    <mergeCell ref="A10:B10"/>
    <mergeCell ref="K57:O57"/>
    <mergeCell ref="C10:E10"/>
    <mergeCell ref="C16:E16"/>
    <mergeCell ref="F5:K5"/>
    <mergeCell ref="H52:J52"/>
    <mergeCell ref="C9:E9"/>
    <mergeCell ref="F17:K17"/>
    <mergeCell ref="L6:O6"/>
    <mergeCell ref="H41:O41"/>
    <mergeCell ref="C11:E11"/>
    <mergeCell ref="E36:G36"/>
    <mergeCell ref="E45:G45"/>
    <mergeCell ref="H49:O49"/>
    <mergeCell ref="F9:K9"/>
    <mergeCell ref="H36:O36"/>
    <mergeCell ref="L7:O7"/>
    <mergeCell ref="A49:D49"/>
    <mergeCell ref="A36:D36"/>
    <mergeCell ref="A12:B12"/>
    <mergeCell ref="A45:D45"/>
    <mergeCell ref="E37:G37"/>
    <mergeCell ref="A5:B5"/>
    <mergeCell ref="A14:B14"/>
    <mergeCell ref="A34:O34"/>
    <mergeCell ref="H53:J53"/>
    <mergeCell ref="L18:O18"/>
    <mergeCell ref="H37:O37"/>
    <mergeCell ref="C6:E6"/>
    <mergeCell ref="A39:O39"/>
    <mergeCell ref="A37:D37"/>
    <mergeCell ref="L8:O8"/>
    <mergeCell ref="C14:E14"/>
    <mergeCell ref="F10:K10"/>
    <mergeCell ref="H48:O48"/>
    <mergeCell ref="H55:J55"/>
    <mergeCell ref="F7:K7"/>
    <mergeCell ref="L10:O10"/>
    <mergeCell ref="A32:D32"/>
    <mergeCell ref="L9:O9"/>
    <mergeCell ref="F18:K18"/>
    <mergeCell ref="H43:O43"/>
    <mergeCell ref="A43:D43"/>
    <mergeCell ref="F8:K8"/>
    <mergeCell ref="A6:B6"/>
    <mergeCell ref="L11:O11"/>
    <mergeCell ref="A21:O21"/>
    <mergeCell ref="A40:D40"/>
    <mergeCell ref="F55:G55"/>
    <mergeCell ref="A16:B16"/>
    <mergeCell ref="E49:G49"/>
    <mergeCell ref="H56:J56"/>
    <mergeCell ref="C8:E8"/>
    <mergeCell ref="C17:E17"/>
    <mergeCell ref="A18:B18"/>
    <mergeCell ref="B55:D55"/>
    <mergeCell ref="A4:O4"/>
    <mergeCell ref="K52:O52"/>
    <mergeCell ref="L13:O13"/>
    <mergeCell ref="C19:E19"/>
    <mergeCell ref="F14:K14"/>
    <mergeCell ref="L15:O15"/>
    <mergeCell ref="F52:G52"/>
    <mergeCell ref="H54:J54"/>
    <mergeCell ref="C5:E5"/>
    <mergeCell ref="K53:O53"/>
    <mergeCell ref="E48:G48"/>
    <mergeCell ref="A13:B13"/>
    <mergeCell ref="B52:D52"/>
    <mergeCell ref="A47:D47"/>
    <mergeCell ref="F12:K12"/>
    <mergeCell ref="F53:G53"/>
  </mergeCells>
  <printOptions horizontalCentered="1"/>
  <pageMargins left="0.4" right="0.4" top="0.5" bottom="0.5" header="0.5" footer="0.5"/>
  <pageSetup orientation="landscape"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2026-08-14T02:31:24Z</dcterms:created>
  <dcterms:modified xmlns:dcterms="http://purl.org/dc/terms/" xmlns:xsi="http://www.w3.org/2001/XMLSchema-instance" xsi:type="dcterms:W3CDTF">2026-08-14T04:27:14Z</dcterms:modified>
</cp:coreProperties>
</file>