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comments/comment2.xml" ContentType="application/vnd.openxmlformats-officedocument.spreadsheetml.comments+xml"/>
  <Override PartName="/xl/worksheets/sheet4.xml" ContentType="application/vnd.openxmlformats-officedocument.spreadsheetml.worksheet+xml"/>
  <Override PartName="/xl/comments/comment3.xml" ContentType="application/vnd.openxmlformats-officedocument.spreadsheetml.comments+xml"/>
  <Override PartName="/xl/worksheets/sheet5.xml" ContentType="application/vnd.openxmlformats-officedocument.spreadsheetml.worksheet+xml"/>
  <Override PartName="/xl/comments/comment4.xml" ContentType="application/vnd.openxmlformats-officedocument.spreadsheetml.comments+xml"/>
  <Override PartName="/xl/worksheets/sheet6.xml" ContentType="application/vnd.openxmlformats-officedocument.spreadsheetml.worksheet+xml"/>
  <Override PartName="/xl/comments/comment5.xml" ContentType="application/vnd.openxmlformats-officedocument.spreadsheetml.comments+xml"/>
  <Override PartName="/xl/worksheets/sheet7.xml" ContentType="application/vnd.openxmlformats-officedocument.spreadsheetml.worksheet+xml"/>
  <Override PartName="/xl/comments/comment6.xml" ContentType="application/vnd.openxmlformats-officedocument.spreadsheetml.comments+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00_はじめに" sheetId="1" state="visible" r:id="rId1"/>
    <sheet xmlns:r="http://schemas.openxmlformats.org/officeDocument/2006/relationships" name="01_設定" sheetId="2" state="visible" r:id="rId2"/>
    <sheet xmlns:r="http://schemas.openxmlformats.org/officeDocument/2006/relationships" name="10_モニタリング記録_空欄" sheetId="3" state="visible" r:id="rId3"/>
    <sheet xmlns:r="http://schemas.openxmlformats.org/officeDocument/2006/relationships" name="11_モニタリング記録_記入例" sheetId="4" state="visible" r:id="rId4"/>
    <sheet xmlns:r="http://schemas.openxmlformats.org/officeDocument/2006/relationships" name="20_サイクル管理表_空欄" sheetId="5" state="visible" r:id="rId5"/>
    <sheet xmlns:r="http://schemas.openxmlformats.org/officeDocument/2006/relationships" name="21_サイクル管理表_記入例" sheetId="6" state="visible" r:id="rId6"/>
    <sheet xmlns:r="http://schemas.openxmlformats.org/officeDocument/2006/relationships" name="30_減算シミュレーション" sheetId="7" state="visible" r:id="rId7"/>
    <sheet xmlns:r="http://schemas.openxmlformats.org/officeDocument/2006/relationships" name="40_点検チェックリスト" sheetId="8" state="visible" r:id="rId8"/>
    <sheet xmlns:r="http://schemas.openxmlformats.org/officeDocument/2006/relationships" name="50_判定テスト" sheetId="9" state="visible" r:id="rId9"/>
    <sheet xmlns:r="http://schemas.openxmlformats.org/officeDocument/2006/relationships" name="90_根拠・改定履歴" sheetId="10" state="visible" r:id="rId10"/>
    <sheet xmlns:r="http://schemas.openxmlformats.org/officeDocument/2006/relationships" name="99_単位数マスタ" sheetId="11" state="visible" r:id="rId11"/>
  </sheets>
  <definedNames>
    <definedName name="_xlnm.Print_Area" localSheetId="0">'00_はじめに'!$A$1:$B$30</definedName>
    <definedName name="_xlnm.Print_Area" localSheetId="1">'01_設定'!$A$1:$C$18</definedName>
    <definedName name="_xlnm.Print_Area" localSheetId="2">'10_モニタリング記録_空欄'!$A$1:$I$42</definedName>
    <definedName name="_xlnm.Print_Area" localSheetId="3">'11_モニタリング記録_記入例'!$A$1:$I$42</definedName>
    <definedName name="_xlnm.Print_Titles" localSheetId="4">'20_サイクル管理表_空欄'!$1:$2</definedName>
    <definedName name="_xlnm.Print_Area" localSheetId="4">'20_サイクル管理表_空欄'!$A$1:$AA$42</definedName>
    <definedName name="_xlnm.Print_Titles" localSheetId="5">'21_サイクル管理表_記入例'!$1:$2</definedName>
    <definedName name="_xlnm.Print_Area" localSheetId="5">'21_サイクル管理表_記入例'!$A$1:$AA$8</definedName>
    <definedName name="_xlnm.Print_Area" localSheetId="6">'30_減算シミュレーション'!$A$1:$H$34</definedName>
    <definedName name="_xlnm.Print_Titles" localSheetId="7">'40_点検チェックリスト'!$2:$2</definedName>
    <definedName name="_xlnm.Print_Area" localSheetId="7">'40_点検チェックリスト'!$A$1:$G$25</definedName>
    <definedName name="_xlnm.Print_Area" localSheetId="8">'50_判定テスト'!$A$1:$F$16</definedName>
    <definedName name="_xlnm.Print_Area" localSheetId="9">'90_根拠・改定履歴'!$A$1:$F$36</definedName>
    <definedName name="_xlnm.Print_Titles" localSheetId="10">'99_単位数マスタ'!$1:$1</definedName>
    <definedName name="_xlnm.Print_Area" localSheetId="10">'99_単位数マスタ'!$A$1:$F$93</definedName>
  </definedNames>
  <calcPr calcId="124519" fullCalcOnLoad="1"/>
</workbook>
</file>

<file path=xl/styles.xml><?xml version="1.0" encoding="utf-8"?>
<styleSheet xmlns="http://schemas.openxmlformats.org/spreadsheetml/2006/main">
  <numFmts count="3">
    <numFmt numFmtId="164" formatCode="yyyy/m/d"/>
    <numFmt numFmtId="165" formatCode="0.000"/>
    <numFmt numFmtId="166" formatCode="yyyy-mm-dd"/>
  </numFmts>
  <fonts count="8">
    <font>
      <name val="Calibri"/>
      <family val="2"/>
      <color theme="1"/>
      <sz val="11"/>
      <scheme val="minor"/>
    </font>
    <font>
      <name val="Yu Gothic"/>
      <b val="1"/>
      <sz val="14"/>
    </font>
    <font>
      <name val="Yu Gothic"/>
      <b val="1"/>
      <sz val="10"/>
    </font>
    <font>
      <name val="Yu Gothic"/>
      <sz val="9"/>
    </font>
    <font>
      <name val="Yu Gothic"/>
      <sz val="8"/>
    </font>
    <font>
      <name val="Yu Gothic"/>
      <b val="1"/>
      <color rgb="00FFFFFF"/>
      <sz val="10"/>
    </font>
    <font>
      <name val="Yu Gothic"/>
      <b val="1"/>
      <color rgb="00C00000"/>
      <sz val="14"/>
    </font>
    <font>
      <name val="Yu Gothic"/>
      <b val="1"/>
      <color rgb="00C00000"/>
      <sz val="9"/>
    </font>
  </fonts>
  <fills count="8">
    <fill>
      <patternFill/>
    </fill>
    <fill>
      <patternFill patternType="gray125"/>
    </fill>
    <fill>
      <patternFill patternType="solid">
        <fgColor rgb="00D9E2F3"/>
      </patternFill>
    </fill>
    <fill>
      <patternFill patternType="solid">
        <fgColor rgb="00E8F1E8"/>
      </patternFill>
    </fill>
    <fill>
      <patternFill patternType="solid">
        <fgColor rgb="00FFF7E6"/>
      </patternFill>
    </fill>
    <fill>
      <patternFill patternType="solid">
        <fgColor rgb="001F4E79"/>
      </patternFill>
    </fill>
    <fill>
      <patternFill patternType="solid">
        <fgColor rgb="00F2F8F2"/>
      </patternFill>
    </fill>
    <fill>
      <patternFill patternType="solid">
        <fgColor rgb="00FFC7CE"/>
      </patternFill>
    </fill>
  </fills>
  <borders count="6">
    <border>
      <left/>
      <right/>
      <top/>
      <bottom/>
      <diagonal/>
    </border>
    <border>
      <left style="thin">
        <color rgb="00808080"/>
      </left>
      <right style="thin">
        <color rgb="00808080"/>
      </right>
      <top style="thin">
        <color rgb="00808080"/>
      </top>
      <bottom style="thin">
        <color rgb="00808080"/>
      </bottom>
    </border>
    <border>
      <left/>
      <right/>
      <top style="thin">
        <color rgb="00808080"/>
      </top>
      <bottom/>
      <diagonal/>
    </border>
    <border>
      <left/>
      <right style="thin">
        <color rgb="00808080"/>
      </right>
      <top style="thin">
        <color rgb="00808080"/>
      </top>
      <bottom/>
      <diagonal/>
    </border>
    <border>
      <left/>
      <right style="thin">
        <color rgb="00808080"/>
      </right>
      <top style="thin">
        <color rgb="00808080"/>
      </top>
      <bottom style="thin">
        <color rgb="00808080"/>
      </bottom>
      <diagonal/>
    </border>
    <border>
      <left/>
      <right/>
      <top style="thin">
        <color rgb="00808080"/>
      </top>
      <bottom style="thin">
        <color rgb="00808080"/>
      </bottom>
      <diagonal/>
    </border>
  </borders>
  <cellStyleXfs count="1">
    <xf numFmtId="0" fontId="0" fillId="0" borderId="0"/>
  </cellStyleXfs>
  <cellXfs count="33">
    <xf numFmtId="0" fontId="0" fillId="0" borderId="0" pivotButton="0" quotePrefix="0" xfId="0"/>
    <xf numFmtId="0" fontId="1" fillId="0" borderId="0" applyAlignment="1" pivotButton="0" quotePrefix="0" xfId="0">
      <alignment vertical="top" wrapText="1"/>
    </xf>
    <xf numFmtId="0" fontId="2" fillId="2" borderId="1" applyAlignment="1" pivotButton="0" quotePrefix="0" xfId="0">
      <alignment vertical="top" wrapText="1"/>
    </xf>
    <xf numFmtId="0" fontId="3" fillId="3" borderId="1" applyAlignment="1" pivotButton="0" quotePrefix="0" xfId="0">
      <alignment vertical="top" wrapText="1"/>
    </xf>
    <xf numFmtId="0" fontId="3" fillId="0" borderId="1" applyAlignment="1" pivotButton="0" quotePrefix="0" xfId="0">
      <alignment vertical="top" wrapText="1"/>
    </xf>
    <xf numFmtId="0" fontId="3" fillId="2" borderId="1" applyAlignment="1" pivotButton="0" quotePrefix="0" xfId="0">
      <alignment vertical="top" wrapText="1"/>
    </xf>
    <xf numFmtId="0" fontId="2" fillId="0" borderId="1" applyAlignment="1" pivotButton="0" quotePrefix="0" xfId="0">
      <alignment vertical="top" wrapText="1"/>
    </xf>
    <xf numFmtId="0" fontId="3" fillId="4" borderId="1" applyAlignment="1" pivotButton="0" quotePrefix="0" xfId="0">
      <alignment vertical="top" wrapText="1"/>
    </xf>
    <xf numFmtId="0" fontId="4" fillId="0" borderId="1" applyAlignment="1" pivotButton="0" quotePrefix="0" xfId="0">
      <alignment vertical="top" wrapText="1"/>
    </xf>
    <xf numFmtId="164" fontId="3" fillId="3" borderId="1" applyAlignment="1" pivotButton="0" quotePrefix="0" xfId="0">
      <alignment vertical="top" wrapText="1"/>
    </xf>
    <xf numFmtId="165" fontId="3" fillId="3" borderId="1" applyAlignment="1" pivotButton="0" quotePrefix="0" xfId="0">
      <alignment vertical="top" wrapText="1"/>
    </xf>
    <xf numFmtId="0" fontId="4" fillId="0" borderId="0" applyAlignment="1" pivotButton="0" quotePrefix="0" xfId="0">
      <alignment vertical="top" wrapText="1"/>
    </xf>
    <xf numFmtId="0" fontId="5" fillId="5" borderId="1" applyAlignment="1" pivotButton="0" quotePrefix="0" xfId="0">
      <alignment vertical="center"/>
    </xf>
    <xf numFmtId="0" fontId="0" fillId="0" borderId="1" pivotButton="0" quotePrefix="0" xfId="0"/>
    <xf numFmtId="0" fontId="0" fillId="0" borderId="4" pivotButton="0" quotePrefix="0" xfId="0"/>
    <xf numFmtId="0" fontId="0" fillId="0" borderId="5" pivotButton="0" quotePrefix="0" xfId="0"/>
    <xf numFmtId="164" fontId="3" fillId="4" borderId="1" applyAlignment="1" pivotButton="0" quotePrefix="0" xfId="0">
      <alignment vertical="top" wrapText="1"/>
    </xf>
    <xf numFmtId="0" fontId="2" fillId="2" borderId="1" applyAlignment="1" pivotButton="0" quotePrefix="0" xfId="0">
      <alignment horizontal="center" vertical="center" wrapText="1"/>
    </xf>
    <xf numFmtId="0" fontId="6" fillId="0" borderId="0" applyAlignment="1" pivotButton="0" quotePrefix="0" xfId="0">
      <alignment vertical="top" wrapText="1"/>
    </xf>
    <xf numFmtId="0" fontId="3" fillId="6" borderId="1" applyAlignment="1" pivotButton="0" quotePrefix="0" xfId="0">
      <alignment vertical="top" wrapText="1"/>
    </xf>
    <xf numFmtId="164" fontId="3" fillId="6" borderId="1" applyAlignment="1" pivotButton="0" quotePrefix="0" xfId="0">
      <alignment vertical="top" wrapText="1"/>
    </xf>
    <xf numFmtId="0" fontId="7" fillId="0" borderId="1" applyAlignment="1" pivotButton="0" quotePrefix="0" xfId="0">
      <alignment vertical="top" wrapText="1"/>
    </xf>
    <xf numFmtId="2" fontId="3" fillId="3" borderId="1" applyAlignment="1" pivotButton="0" quotePrefix="0" xfId="0">
      <alignment vertical="top" wrapText="1"/>
    </xf>
    <xf numFmtId="0" fontId="3" fillId="0" borderId="1" applyAlignment="1" pivotButton="0" quotePrefix="0" xfId="0">
      <alignment horizontal="center"/>
    </xf>
    <xf numFmtId="2" fontId="3" fillId="3" borderId="1" applyAlignment="1" pivotButton="0" quotePrefix="0" xfId="0">
      <alignment horizontal="right"/>
    </xf>
    <xf numFmtId="165" fontId="3" fillId="3" borderId="1" applyAlignment="1" pivotButton="0" quotePrefix="0" xfId="0">
      <alignment horizontal="right"/>
    </xf>
    <xf numFmtId="0" fontId="3" fillId="3" borderId="1" applyAlignment="1" pivotButton="0" quotePrefix="0" xfId="0">
      <alignment horizontal="right"/>
    </xf>
    <xf numFmtId="3" fontId="3" fillId="3" borderId="1" applyAlignment="1" pivotButton="0" quotePrefix="0" xfId="0">
      <alignment horizontal="right"/>
    </xf>
    <xf numFmtId="164" fontId="3" fillId="0" borderId="1" applyAlignment="1" pivotButton="0" quotePrefix="0" xfId="0">
      <alignment vertical="top" wrapText="1"/>
    </xf>
    <xf numFmtId="164" fontId="3" fillId="4" borderId="1" pivotButton="0" quotePrefix="0" xfId="0"/>
    <xf numFmtId="0" fontId="3" fillId="4" borderId="1" pivotButton="0" quotePrefix="0" xfId="0"/>
    <xf numFmtId="0" fontId="4" fillId="7" borderId="1" applyAlignment="1" pivotButton="0" quotePrefix="0" xfId="0">
      <alignment vertical="top" wrapText="1"/>
    </xf>
    <xf numFmtId="0" fontId="4" fillId="3" borderId="1" applyAlignment="1" pivotButton="0" quotePrefix="0" xfId="0">
      <alignment vertical="top" wrapText="1"/>
    </xf>
  </cellXfs>
  <cellStyles count="1">
    <cellStyle name="Normal" xfId="0" builtinId="0" hidden="0"/>
  </cellStyles>
  <dxfs count="6">
    <dxf>
      <fill>
        <patternFill patternType="solid">
          <fgColor rgb="00FFC7CE"/>
        </patternFill>
      </fill>
    </dxf>
    <dxf>
      <font>
        <name val="Yu Gothic"/>
        <b val="1"/>
        <color rgb="00C00000"/>
        <sz val="9"/>
      </font>
      <fill>
        <patternFill patternType="solid">
          <fgColor rgb="00FFC7CE"/>
        </patternFill>
      </fill>
    </dxf>
    <dxf>
      <font>
        <name val="Yu Gothic"/>
        <b val="1"/>
        <color rgb="00FFFFFF"/>
        <sz val="9"/>
      </font>
      <fill>
        <patternFill patternType="solid">
          <fgColor rgb="00C00000"/>
        </patternFill>
      </fill>
    </dxf>
    <dxf>
      <fill>
        <patternFill patternType="solid">
          <fgColor rgb="00FFEB9C"/>
        </patternFill>
      </fill>
    </dxf>
    <dxf>
      <fill>
        <patternFill patternType="solid">
          <fgColor rgb="00FCD5B4"/>
        </patternFill>
      </fill>
    </dxf>
    <dxf>
      <font>
        <name val="Yu Gothic"/>
        <b val="1"/>
        <color rgb="00C00000"/>
        <sz val="9"/>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comments/comment1.xml><?xml version="1.0" encoding="utf-8"?>
<comments xmlns="http://schemas.openxmlformats.org/spreadsheetml/2006/main">
  <authors>
    <author>monitoring</author>
  </authors>
  <commentList>
    <comment ref="B16" authorId="0" shapeId="0">
      <text>
        <t>[F-01系] 除外規定：応急的な報酬単価の特例は重心・長官が定める地域・知事指定の事業所を除く。B12=「はい」なら係数は強制的に1.000。ここを落とすと減算額を過小に見積もる。</t>
      </text>
    </comment>
  </commentList>
</comments>
</file>

<file path=xl/comments/comment2.xml><?xml version="1.0" encoding="utf-8"?>
<comments xmlns="http://schemas.openxmlformats.org/spreadsheetml/2006/main">
  <authors>
    <author>monitoring</author>
  </authors>
  <commentList>
    <comment ref="H8" authorId="0" shapeId="0">
      <text>
        <t>[F-01] 実効期限＝MIN(計画作成日+6月, MAX(計画作成日,前回モニタリング日)+6月)−1日。現計画の作成前に行った前回モニタリングは起点にしない。設定シートB13で応当月末方式に切替可。</t>
      </text>
    </comment>
    <comment ref="D40" authorId="0" shapeId="0">
      <text>
        <t>[F-01] 新計画の作成日（説明・文書同意日）から起算。計画を変更しなかった場合は現計画の作成日（D8）を起点にH8の期限が継続する。</t>
      </text>
    </comment>
  </commentList>
</comments>
</file>

<file path=xl/comments/comment3.xml><?xml version="1.0" encoding="utf-8"?>
<comments xmlns="http://schemas.openxmlformats.org/spreadsheetml/2006/main">
  <authors>
    <author>monitoring</author>
  </authors>
  <commentList>
    <comment ref="H8" authorId="0" shapeId="0">
      <text>
        <t>[F-01] 実効期限＝MIN(計画作成日+6月, MAX(計画作成日,前回モニタリング日)+6月)−1日。現計画の作成前に行った前回モニタリングは起点にしない。設定シートB13で応当月末方式に切替可。</t>
      </text>
    </comment>
    <comment ref="D40" authorId="0" shapeId="0">
      <text>
        <t>[F-01] 新計画の作成日（説明・文書同意日）から起算。計画を変更しなかった場合は現計画の作成日（D8）を起点にH8の期限が継続する。</t>
      </text>
    </comment>
  </commentList>
</comments>
</file>

<file path=xl/comments/comment4.xml><?xml version="1.0" encoding="utf-8"?>
<comments xmlns="http://schemas.openxmlformats.org/spreadsheetml/2006/main">
  <authors>
    <author>monitoring</author>
  </authors>
  <commentList>
    <comment ref="L3" authorId="0" shapeId="0">
      <text>
        <t>[F-01] 実効期限＝MIN(計画作成日+6月, MAX(計画作成日,前回モニタリング日)+6月)−1日。設定シートB13で応当月末方式に切替可。</t>
      </text>
    </comment>
    <comment ref="Y3" authorId="0" shapeId="0">
      <text>
        <t>[F-02] 減算率。3月の起算は「減算が適用される月」。実効期限L列を起点にDATEDIFで月数を数え、端数月は1月として数える（厳しい側）。計画作成日を起点にすると6か月ずれて過大判定になる。</t>
      </text>
    </comment>
  </commentList>
</comments>
</file>

<file path=xl/comments/comment5.xml><?xml version="1.0" encoding="utf-8"?>
<comments xmlns="http://schemas.openxmlformats.org/spreadsheetml/2006/main">
  <authors>
    <author>monitoring</author>
  </authors>
  <commentList>
    <comment ref="L3" authorId="0" shapeId="0">
      <text>
        <t>[F-01] 実効期限＝MIN(計画作成日+6月, MAX(計画作成日,前回モニタリング日)+6月)−1日。設定シートB13で応当月末方式に切替可。</t>
      </text>
    </comment>
    <comment ref="Y3" authorId="0" shapeId="0">
      <text>
        <t>[F-02] 減算率。3月の起算は「減算が適用される月」。実効期限L列を起点にDATEDIFで月数を数え、端数月は1月として数える（厳しい側）。計画作成日を起点にすると6か月ずれて過大判定になる。</t>
      </text>
    </comment>
  </commentList>
</comments>
</file>

<file path=xl/comments/comment6.xml><?xml version="1.0" encoding="utf-8"?>
<comments xmlns="http://schemas.openxmlformats.org/spreadsheetml/2006/main">
  <authors>
    <author>monitoring</author>
  </authors>
  <commentList>
    <comment ref="C20" authorId="0" shapeId="0">
      <text>
        <t>[F-03] 複数減算の合成。原則は乗算（留意事項通知 第二の1(13)）。児発管欠如減算とは相互に連動するため大きい方のみ＝率の小さい方をMINで採る（障害児支援Q&amp;A 令和6年5月17日 問14）。</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4.xml.rels><Relationships xmlns="http://schemas.openxmlformats.org/package/2006/relationships"><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5.xml.rels><Relationships xmlns="http://schemas.openxmlformats.org/package/2006/relationships"><Relationship Type="http://schemas.openxmlformats.org/officeDocument/2006/relationships/comments" Target="/xl/comments/comment4.xml" Id="comments"/><Relationship Type="http://schemas.openxmlformats.org/officeDocument/2006/relationships/vmlDrawing" Target="/xl/drawings/commentsDrawing4.vml" Id="anysvml"/></Relationships>
</file>

<file path=xl/worksheets/_rels/sheet6.xml.rels><Relationships xmlns="http://schemas.openxmlformats.org/package/2006/relationships"><Relationship Type="http://schemas.openxmlformats.org/officeDocument/2006/relationships/comments" Target="/xl/comments/comment5.xml" Id="comments"/><Relationship Type="http://schemas.openxmlformats.org/officeDocument/2006/relationships/vmlDrawing" Target="/xl/drawings/commentsDrawing5.vml" Id="anysvml"/></Relationships>
</file>

<file path=xl/worksheets/_rels/sheet7.xml.rels><Relationships xmlns="http://schemas.openxmlformats.org/package/2006/relationships"><Relationship Type="http://schemas.openxmlformats.org/officeDocument/2006/relationships/comments" Target="/xl/comments/comment6.xml" Id="comments"/><Relationship Type="http://schemas.openxmlformats.org/officeDocument/2006/relationships/vmlDrawing" Target="/xl/drawings/commentsDrawing6.vml" Id="anysvml"/></Relationships>
</file>

<file path=xl/worksheets/sheet1.xml><?xml version="1.0" encoding="utf-8"?>
<worksheet xmlns="http://schemas.openxmlformats.org/spreadsheetml/2006/main">
  <sheetPr>
    <outlinePr summaryBelow="1" summaryRight="1"/>
    <pageSetUpPr fitToPage="1"/>
  </sheetPr>
  <dimension ref="A1:B30"/>
  <sheetViews>
    <sheetView workbookViewId="0">
      <selection activeCell="A1" sqref="A1"/>
    </sheetView>
  </sheetViews>
  <sheetFormatPr baseColWidth="8" defaultRowHeight="15"/>
  <cols>
    <col width="26" customWidth="1" min="1" max="1"/>
    <col width="96" customWidth="1" min="2" max="2"/>
  </cols>
  <sheetData>
    <row r="1">
      <c r="A1" s="1" t="inlineStr">
        <is>
          <t>モニタリング記録 ＋ 6か月サイクル管理表（児童発達支援・放課後等デイサービス）</t>
        </is>
      </c>
    </row>
    <row r="3">
      <c r="A3" s="2" t="inlineStr">
        <is>
          <t>根拠の最終確認日</t>
        </is>
      </c>
      <c r="B3" s="3">
        <f>TEXT('90_根拠・改定履歴'!$B$2,"ggge年m月d日")&amp;" 時点"</f>
        <v/>
      </c>
    </row>
    <row r="4">
      <c r="A4" s="2" t="inlineStr">
        <is>
          <t>本ブックの対象</t>
        </is>
      </c>
      <c r="B4" s="4" t="inlineStr">
        <is>
          <t>指定児童発達支援・指定放課後等デイサービス（センター以外を既定）。居宅訪問型児発、旧経過的児発は根拠のみ併記し、単位数は未収載。</t>
        </is>
      </c>
    </row>
    <row r="5">
      <c r="A5" s="2" t="inlineStr">
        <is>
          <t>数式の自己検算</t>
        </is>
      </c>
      <c r="B5" s="3">
        <f>IF(COUNTIF('50_判定テスト'!$E:$E,"NG")&gt;0,"■数式に不整合あり。50_判定テストを確認してください","○数式検算OK（50_判定テスト 全件一致）")</f>
        <v/>
      </c>
    </row>
    <row r="6">
      <c r="A6" s="2" t="inlineStr">
        <is>
          <t>根拠の再確認</t>
        </is>
      </c>
      <c r="B6" s="3">
        <f>IF(TODAY()-'90_根拠・改定履歴'!$B$2&gt;180,"■最終確認日から180日以上経過。90_根拠・改定履歴を更新してから使用すること","○確認日から180日以内")</f>
        <v/>
      </c>
    </row>
    <row r="7">
      <c r="A7" s="2" t="inlineStr">
        <is>
          <t>期限アラート（空欄版の集計）</t>
        </is>
      </c>
      <c r="B7" s="3">
        <f>"期限超過 "&amp;COUNTIF('20_サイクル管理表_空欄'!$N:$N,"■期限超過")&amp;"件 / 期限間近 "&amp;COUNTIF('20_サイクル管理表_空欄'!$N:$N,"▲期限間近")&amp;"件 / 実施済（期限後） "&amp;COUNTIF('20_サイクル管理表_空欄'!$N:$N,"実施済（期限後）")&amp;"件"</f>
        <v/>
      </c>
    </row>
    <row r="9" ht="16" customHeight="1">
      <c r="A9" s="2" t="inlineStr">
        <is>
          <t>使い方</t>
        </is>
      </c>
      <c r="B9" s="5" t="inlineStr"/>
    </row>
    <row r="10" ht="30" customHeight="1">
      <c r="A10" s="6" t="inlineStr">
        <is>
          <t>① 01_設定</t>
        </is>
      </c>
      <c r="B10" s="4" t="inlineStr">
        <is>
          <t>法人名・事業所名・事業所番号・サービス種別・類型・定員・時間区分・1単位単価・期限計算方式・アラート日数を入れる。入力はこのシートと30_だけ。他シートはここを参照する。</t>
        </is>
      </c>
    </row>
    <row r="11" ht="30" customHeight="1">
      <c r="A11" s="6" t="inlineStr">
        <is>
          <t>② 20_サイクル管理表_空欄</t>
        </is>
      </c>
      <c r="B11" s="4" t="inlineStr">
        <is>
          <t>児童1名につき1行。多機能型で児発と放デイの両方を使う児童は種別ごとに別行にする。G列（現計画の作成日＝保護者の文書同意日）を入れると期限・残日数・状態・減算リスク・手続漏れが自動で出る。</t>
        </is>
      </c>
    </row>
    <row r="12" ht="16" customHeight="1">
      <c r="A12" s="6" t="inlineStr">
        <is>
          <t>③ 10_モニタリング記録_空欄</t>
        </is>
      </c>
      <c r="B12" s="4" t="inlineStr">
        <is>
          <t>1児童・1回分。印刷して手書きも可。実施したら20_のO列以降に日付を戻す。</t>
        </is>
      </c>
    </row>
    <row r="13" ht="16" customHeight="1">
      <c r="A13" s="6" t="inlineStr">
        <is>
          <t>④ 30_減算シミュレーション</t>
        </is>
      </c>
      <c r="B13" s="4" t="inlineStr">
        <is>
          <t>未作成減算に該当した場合の減収額。児童1人あたりを出してから対象児童数を掛ける二段構え。</t>
        </is>
      </c>
    </row>
    <row r="14" ht="16" customHeight="1">
      <c r="A14" s="6" t="inlineStr">
        <is>
          <t>⑤ 40_点検チェックリスト</t>
        </is>
      </c>
      <c r="B14" s="4" t="inlineStr">
        <is>
          <t>実地指導前のセルフ点検。指定通所基準第27条の各項に1対1で対応。</t>
        </is>
      </c>
    </row>
    <row r="15" ht="16" customHeight="1">
      <c r="A15" s="2" t="inlineStr"/>
      <c r="B15" s="5" t="inlineStr"/>
    </row>
    <row r="16" ht="16" customHeight="1">
      <c r="A16" s="2" t="inlineStr">
        <is>
          <t>判定ロジック（解説.mdと同じ識別子）</t>
        </is>
      </c>
      <c r="B16" s="5" t="inlineStr"/>
    </row>
    <row r="17" ht="30" customHeight="1">
      <c r="A17" s="6" t="inlineStr">
        <is>
          <t>[F-01] モニタリング実効期限</t>
        </is>
      </c>
      <c r="B17" s="4" t="inlineStr">
        <is>
          <t>＝MIN(計画作成日+6月, MAX(計画作成日,前回モニタリング日)+6月) − 1日。設定シートで「A 応当日前日（既定）」と「B 応当月末」を切替可。前回モニタリング日が現計画の作成日より前のとき（＝現計画の作成前に行ったモニタリング）は起点にしない。現計画の作成日が起点になる。</t>
        </is>
      </c>
    </row>
    <row r="18" ht="30" customHeight="1">
      <c r="A18" s="6" t="inlineStr">
        <is>
          <t>[F-02] 減算率</t>
        </is>
      </c>
      <c r="B18" s="4" t="inlineStr">
        <is>
          <t>経過月数が3月未満＝所定単位数の100分の70、3月以上＝100分の50（通所報酬告示 別表 第1の注3(2)／第3の注4(2)）。3月の起算は「減算が適用される月」であって計画作成日ではない。管理表Y列は実効期限L列を起点にDATEDIFで数えている。</t>
        </is>
      </c>
    </row>
    <row r="19" ht="30" customHeight="1">
      <c r="A19" s="6" t="inlineStr">
        <is>
          <t>[F-03] 複数減算の合成</t>
        </is>
      </c>
      <c r="B19" s="4" t="inlineStr">
        <is>
          <t>原則は各減算率の乗算（留意事項通知 第二の1(13)）。ただし児発管欠如減算とは相互に連動するため大きい方のみ（障害児支援Q&amp;A 令和6年5月17日 問14）。30_のC列はMINと乗算を組み合わせている。</t>
        </is>
      </c>
    </row>
    <row r="20" ht="16" customHeight="1">
      <c r="A20" s="2" t="inlineStr"/>
      <c r="B20" s="5" t="inlineStr"/>
    </row>
    <row r="21" ht="16" customHeight="1">
      <c r="A21" s="2" t="inlineStr">
        <is>
          <t>注意書き</t>
        </is>
      </c>
      <c r="B21" s="5" t="inlineStr"/>
    </row>
    <row r="22" ht="30" customHeight="1">
      <c r="A22" s="6" t="inlineStr">
        <is>
          <t>単位数・割合の鮮度</t>
        </is>
      </c>
      <c r="B22" s="4" t="inlineStr">
        <is>
          <t>本ブックの単位数・割合は最終確認日時点のもの。改定時は90_根拠・改定履歴を更新してから使う。B6が赤帯になったら根拠の再確認が必要。</t>
        </is>
      </c>
    </row>
    <row r="23" ht="16" customHeight="1">
      <c r="A23" s="6" t="inlineStr">
        <is>
          <t>1単位あたりの単価</t>
        </is>
      </c>
      <c r="B23" s="4" t="inlineStr">
        <is>
          <t>市町村の地域区分（級地）による。既定10.00円は仮値。自事業所の級地を確認して01_設定!B10を入れ替える。</t>
        </is>
      </c>
    </row>
    <row r="24" ht="30" customHeight="1">
      <c r="A24" s="6" t="inlineStr">
        <is>
          <t>期限の数え方</t>
        </is>
      </c>
      <c r="B24" s="4" t="inlineStr">
        <is>
          <t>6か月の起算日（計画作成日＝保護者の文書同意日か、交付日か、支援期間の開始日か）と、期限日の数え方（応当日前日か応当月末か）について国の明文は確認できていない。厳しい側（同意日起点・応当日前日）を既定にした。指定権者の手引きに定めがあればそれに合わせる。</t>
        </is>
      </c>
    </row>
    <row r="25" ht="30" customHeight="1">
      <c r="A25" s="6" t="inlineStr">
        <is>
          <t>6か月超過と減算の関係</t>
        </is>
      </c>
      <c r="B25" s="4" t="inlineStr">
        <is>
          <t>「6か月を1日でも超過したら即減算」と国が明記した文書は確認できていない。告示は「計画が作成されていない場合」、留意事項通知 第二の1(7)④(二)は「作成に係る一連の業務が適切に行われていないこと」と書くにとどまる。本ブックは超過させない前提で期限管理する道具であり、減算の可否を断定するものではない。</t>
        </is>
      </c>
    </row>
    <row r="26" ht="30" customHeight="1">
      <c r="A26" s="6" t="inlineStr">
        <is>
          <t>「少なくとも」と「概ね」</t>
        </is>
      </c>
      <c r="B26" s="4" t="inlineStr">
        <is>
          <t>指定通所基準第27条第8項は「少なくとも六月に一回以上」、児童発達支援ガイドライン本文は「概ね6か月に1回以上」。本ブックは省令の「少なくとも」を採用し、ガイドラインの「概ね」は採らない。</t>
        </is>
      </c>
    </row>
    <row r="27" ht="30" customHeight="1">
      <c r="A27" s="6" t="inlineStr">
        <is>
          <t>単位数マスタ</t>
        </is>
      </c>
      <c r="B27" s="4" t="inlineStr">
        <is>
          <t>99_単位数マスタに登録がない類型は「要確認」と表示される。捏造値を置いていないので、自事業所の類型は告示原文で確認して埋めること。</t>
        </is>
      </c>
    </row>
    <row r="28" ht="16" customHeight="1">
      <c r="A28" s="6" t="inlineStr">
        <is>
          <t>色の意味</t>
        </is>
      </c>
      <c r="B28" s="4" t="inlineStr">
        <is>
          <t>薄いオレンジ＝手入力、薄い緑＝自動計算（触らない）、青＝見出し。</t>
        </is>
      </c>
    </row>
    <row r="30" ht="46" customHeight="1">
      <c r="A30" s="6" t="inlineStr">
        <is>
          <t>根拠</t>
        </is>
      </c>
      <c r="B30" s="4" t="inlineStr">
        <is>
          <t>指定通所基準（平成24年厚生労働省令第15号）第26条・第27条・第54条・第71条／通所報酬告示（平成24年厚生労働省告示第122号）別表 第1の注3(2)・注12、第3の注4(2)・注11／留意事項通知（障発0330第16号 令和8年4月2日改正後全文）第二の1(7)(8)(13)／解釈通知（障発0330第12号）第三の3(16)／障害児支援Q&amp;A（令和6年5月17日）問14／児発・放デイガイドライン（令和6年改訂）別添1</t>
        </is>
      </c>
    </row>
  </sheetData>
  <mergeCells count="1">
    <mergeCell ref="A1:B1"/>
  </mergeCells>
  <pageMargins left="0.47" right="0.47" top="0.6" bottom="0.6" header="0.3" footer="0.3"/>
  <pageSetup orientation="portrait" paperSize="9" fitToHeight="0" fitToWidth="1"/>
  <headerFooter>
    <oddHeader/>
    <oddFooter>&amp;C&amp;8 &amp;P / &amp;N ページ　モニタリング記録＋6か月サイクル管理表（最終確認日 2026年8月14日）</oddFooter>
    <evenHeader/>
    <evenFooter/>
    <firstHeader/>
    <firstFooter/>
  </headerFooter>
</worksheet>
</file>

<file path=xl/worksheets/sheet10.xml><?xml version="1.0" encoding="utf-8"?>
<worksheet xmlns="http://schemas.openxmlformats.org/spreadsheetml/2006/main">
  <sheetPr>
    <outlinePr summaryBelow="1" summaryRight="1"/>
    <pageSetUpPr fitToPage="1"/>
  </sheetPr>
  <dimension ref="A1:F36"/>
  <sheetViews>
    <sheetView workbookViewId="0">
      <selection activeCell="A1" sqref="A1"/>
    </sheetView>
  </sheetViews>
  <sheetFormatPr baseColWidth="8" defaultRowHeight="15"/>
  <cols>
    <col width="16" customWidth="1" min="1" max="1"/>
    <col width="46" customWidth="1" min="2" max="2"/>
    <col width="40" customWidth="1" min="3" max="3"/>
    <col width="30" customWidth="1" min="4" max="4"/>
    <col width="12" customWidth="1" min="5" max="5"/>
    <col width="58" customWidth="1" min="6" max="6"/>
  </cols>
  <sheetData>
    <row r="1">
      <c r="A1" s="2" t="inlineStr">
        <is>
          <t>最終確認日</t>
        </is>
      </c>
      <c r="B1" s="2" t="inlineStr">
        <is>
          <t>→</t>
        </is>
      </c>
    </row>
    <row r="2">
      <c r="A2" s="2" t="inlineStr">
        <is>
          <t>最終確認日（手入力。TODAY()にしない）</t>
        </is>
      </c>
      <c r="B2" s="16" t="n">
        <v>46248</v>
      </c>
      <c r="C2" s="3">
        <f>IF(TODAY()-$B$2&gt;180,"確認日から180日以上経過（要再確認）","確認日から180日以内")</f>
        <v/>
      </c>
      <c r="D2" s="15" t="n"/>
      <c r="E2" s="15" t="n"/>
      <c r="F2" s="14" t="n"/>
    </row>
    <row r="4">
      <c r="A4" s="2" t="inlineStr">
        <is>
          <t>1. 根拠一覧</t>
        </is>
      </c>
      <c r="B4" s="15" t="n"/>
      <c r="C4" s="15" t="n"/>
      <c r="D4" s="15" t="n"/>
      <c r="E4" s="15" t="n"/>
      <c r="F4" s="14" t="n"/>
    </row>
    <row r="5">
      <c r="A5" s="17" t="inlineStr">
        <is>
          <t>区分</t>
        </is>
      </c>
      <c r="B5" s="17" t="inlineStr">
        <is>
          <t>名称・番号</t>
        </is>
      </c>
      <c r="C5" s="17" t="inlineStr">
        <is>
          <t>該当箇所</t>
        </is>
      </c>
      <c r="D5" s="17" t="inlineStr">
        <is>
          <t>本ブックの反映箇所</t>
        </is>
      </c>
      <c r="E5" s="17" t="inlineStr">
        <is>
          <t>確認日</t>
        </is>
      </c>
      <c r="F5" s="17" t="inlineStr">
        <is>
          <t>URL</t>
        </is>
      </c>
    </row>
    <row r="6" ht="46" customHeight="1">
      <c r="A6" s="4" t="inlineStr">
        <is>
          <t>省令</t>
        </is>
      </c>
      <c r="B6" s="4" t="inlineStr">
        <is>
          <t>児童福祉法に基づく指定通所支援の事業等の人員、設備及び運営に関する基準（平成24年厚生労働省令第15号）</t>
        </is>
      </c>
      <c r="C6" s="4" t="inlineStr">
        <is>
          <t>第26条第4項・第6項・第7項、第26条の2、第27条第1項〜第10項、第54条第2項、第71条（放デイの準用）、第71条の14（居宅訪問型児発の準用）</t>
        </is>
      </c>
      <c r="D6" s="4" t="inlineStr">
        <is>
          <t>10_/11_ 記録票の全体、40_ 点検チェックリスト</t>
        </is>
      </c>
      <c r="E6" s="28" t="n">
        <v>46248</v>
      </c>
      <c r="F6" s="8" t="inlineStr">
        <is>
          <t>https://laws.e-gov.go.jp/law/424M60000100015</t>
        </is>
      </c>
    </row>
    <row r="7" ht="46" customHeight="1">
      <c r="A7" s="4" t="inlineStr">
        <is>
          <t>告示</t>
        </is>
      </c>
      <c r="B7" s="4" t="inlineStr">
        <is>
          <t>児童福祉法に基づく指定通所支援及び基準該当通所支援に要する費用の額の算定に関する基準（平成24年厚生労働省告示第122号）別表</t>
        </is>
      </c>
      <c r="C7" s="4" t="inlineStr">
        <is>
          <t>第1の1 注3(2)（児発の計画未作成減算）／第3の1 注4(2)（放デイ）／第1の注12・第3の注11（応急的な報酬単価の特例）／第4の1 注3(2)（居宅訪問型児発）／第2の1 注2(2)（旧主として重症心身障害児経過的児発）／同 注4(2)（旧主として難聴児経過的児発）</t>
        </is>
      </c>
      <c r="D7" s="4" t="inlineStr">
        <is>
          <t>20_/21_ Y列、30_ 全体、99_ 単位数マスタ</t>
        </is>
      </c>
      <c r="E7" s="28" t="n">
        <v>46248</v>
      </c>
      <c r="F7" s="8" t="inlineStr">
        <is>
          <t>https://www.mhlw.go.jp/web/t_doc?dataId=82ab2680&amp;dataType=0</t>
        </is>
      </c>
    </row>
    <row r="8" ht="46" customHeight="1">
      <c r="A8" s="4" t="inlineStr">
        <is>
          <t>通知</t>
        </is>
      </c>
      <c r="B8" s="4" t="inlineStr">
        <is>
          <t>実施上の留意事項について（平成24年3月30日障発0330第16号。令和8年4月2日 改正後全文）</t>
        </is>
      </c>
      <c r="C8" s="4" t="inlineStr">
        <is>
          <t>第二の1(7)②（所定単位数は加算前）・④（障害児ごとに減算／一連の業務）、第二の1(8)⑤（未公表減算は障害児全員）、第二の1(13)（複数減算は原則乗算）</t>
        </is>
      </c>
      <c r="D8" s="4" t="inlineStr">
        <is>
          <t>30_ 注記、[F-02][F-03]</t>
        </is>
      </c>
      <c r="E8" s="28" t="n">
        <v>46248</v>
      </c>
      <c r="F8" s="8" t="inlineStr">
        <is>
          <t>https://www.cfa.go.jp/assets/contents/node/basic_page/field_ref_resources/2c5e1bb4-ee80-462b-992f-06f0d8c9b774/4aacbf83/20260402_policies_shougaijishien_shisaku_r8hoshukaitei_17.pdf</t>
        </is>
      </c>
    </row>
    <row r="9" ht="46" customHeight="1">
      <c r="A9" s="4" t="inlineStr">
        <is>
          <t>通知</t>
        </is>
      </c>
      <c r="B9" s="4" t="inlineStr">
        <is>
          <t>留意事項通知 新旧対照表（令和8年5月28日＝令和8年6月改定分）</t>
        </is>
      </c>
      <c r="C9" s="4" t="inlineStr">
        <is>
          <t>未作成減算（70/100・50/100）に変更がないことを突合して確認</t>
        </is>
      </c>
      <c r="D9" s="4" t="inlineStr">
        <is>
          <t>90_ 改定履歴 No.3</t>
        </is>
      </c>
      <c r="E9" s="28" t="n">
        <v>46248</v>
      </c>
      <c r="F9" s="8" t="inlineStr">
        <is>
          <t>https://www.cfa.go.jp/assets/contents/node/basic_page/field_ref_resources/2c5e1bb4-ee80-462b-992f-06f0d8c9b774/65f8ab1f/20260528_policies_shougaijishien_shisaku_r8hoshukaitei_28.pdf</t>
        </is>
      </c>
    </row>
    <row r="10" ht="46" customHeight="1">
      <c r="A10" s="4" t="inlineStr">
        <is>
          <t>通知</t>
        </is>
      </c>
      <c r="B10" s="4" t="inlineStr">
        <is>
          <t>指定通所支援の事業等の人員、設備及び運営に関する基準について（平成24年3月30日障発0330第12号）</t>
        </is>
      </c>
      <c r="C10" s="4" t="inlineStr">
        <is>
          <t>第三の3(16)②エ（少なくとも6月に1回以上の見直しの検討、担当者会議、保護者の同意）</t>
        </is>
      </c>
      <c r="D10" s="4" t="inlineStr">
        <is>
          <t>10_/11_ 総合欄・見直し手続き欄</t>
        </is>
      </c>
      <c r="E10" s="28" t="n">
        <v>46248</v>
      </c>
      <c r="F10" s="8" t="inlineStr">
        <is>
          <t>https://www.cfa.go.jp/assets/contents/node/basic_page/field_ref_resources/253aba4f-3ce0-4aa1-a777-3d42440f1ca2/0ff3d1f9/20240412_policies_shougaijishien_shisaku_hoshukaitei_53.pdf</t>
        </is>
      </c>
    </row>
    <row r="11" ht="46" customHeight="1">
      <c r="A11" s="4" t="inlineStr">
        <is>
          <t>Q&amp;A</t>
        </is>
      </c>
      <c r="B11" s="4" t="inlineStr">
        <is>
          <t>障害福祉サービス等報酬改定（障害児支援）に関するQ&amp;A（令和6年5月17日 こども家庭庁支援局障害児支援課）</t>
        </is>
      </c>
      <c r="C11" s="4" t="inlineStr">
        <is>
          <t>問14（児発管欠如減算と計画未作成減算は相互に連動。減算単位数が大きい方のみ適用）</t>
        </is>
      </c>
      <c r="D11" s="4" t="inlineStr">
        <is>
          <t>30_ C列、[F-03]、50_ T9</t>
        </is>
      </c>
      <c r="E11" s="28" t="n">
        <v>46248</v>
      </c>
      <c r="F11" s="8" t="inlineStr">
        <is>
          <t>https://www.cfa.go.jp/assets/contents/node/basic_page/field_ref_resources/253aba4f-3ce0-4aa1-a777-3d42440f1ca2/87a60237/20240517_policies_shougaijishien_shisaku_hoshukaitei_98.pdf</t>
        </is>
      </c>
    </row>
    <row r="12" ht="46" customHeight="1">
      <c r="A12" s="4" t="inlineStr">
        <is>
          <t>ガイドライン</t>
        </is>
      </c>
      <c r="B12" s="4" t="inlineStr">
        <is>
          <t>児童発達支援ガイドライン（令和6年改訂・こども家庭庁）</t>
        </is>
      </c>
      <c r="C12" s="4" t="inlineStr">
        <is>
          <t>別添1「個別支援計画の記載のポイント」＜達成時期＞最長6か月後まで、＜短期目標＞概ね6か月、＜総合的な支援の方針＞概ね1年、「長期にわたり同一であることは想定されない」</t>
        </is>
      </c>
      <c r="D12" s="4" t="inlineStr">
        <is>
          <t>10_/11_ 達成時期欄、40_ No.14・15</t>
        </is>
      </c>
      <c r="E12" s="28" t="n">
        <v>46248</v>
      </c>
      <c r="F12" s="8" t="inlineStr">
        <is>
          <t>https://www.cfa.go.jp/assets/contents/node/basic_page/field_ref_resources/7692b729-5944-45ee-bbd8-f0283126b7db/863f5ecf/20241101_policies_shougaijishien_shisaku_guideline_tebiki_02.pdf</t>
        </is>
      </c>
    </row>
    <row r="13" ht="46" customHeight="1">
      <c r="A13" s="4" t="inlineStr">
        <is>
          <t>ガイドライン</t>
        </is>
      </c>
      <c r="B13" s="4" t="inlineStr">
        <is>
          <t>放課後等デイサービスガイドライン（令和6年改訂・こども家庭庁）</t>
        </is>
      </c>
      <c r="C13" s="4" t="inlineStr">
        <is>
          <t>同上</t>
        </is>
      </c>
      <c r="D13" s="4" t="inlineStr">
        <is>
          <t>同上</t>
        </is>
      </c>
      <c r="E13" s="28" t="n">
        <v>46248</v>
      </c>
      <c r="F13" s="8" t="inlineStr">
        <is>
          <t>https://www.cfa.go.jp/assets/contents/node/basic_page/field_ref_resources/7692b729-5944-45ee-bbd8-f0283126b7db/def1acaf/20241101_policies_shougaijishien_shisaku_guideline_tebiki_06.pdf</t>
        </is>
      </c>
    </row>
    <row r="14" ht="46" customHeight="1">
      <c r="A14" s="4" t="inlineStr">
        <is>
          <t>改定資料</t>
        </is>
      </c>
      <c r="B14" s="4" t="inlineStr">
        <is>
          <t>令和8年度報酬改定における改定事項について（応急的な報酬単価の特例）</t>
        </is>
      </c>
      <c r="C14" s="4" t="inlineStr">
        <is>
          <t>令和8年6月1日施行。令和8年6月1日以降に新規指定を受けた事業所が対象。児発1000分の988、放デイ1000分の982。重心・長官が定める地域・知事指定は除外</t>
        </is>
      </c>
      <c r="D14" s="4" t="inlineStr">
        <is>
          <t>01_設定 B11・B12・B16、50_ T5〜T7</t>
        </is>
      </c>
      <c r="E14" s="28" t="n">
        <v>46248</v>
      </c>
      <c r="F14" s="8" t="inlineStr">
        <is>
          <t>https://www.cfa.go.jp/assets/contents/node/basic_page/field_ref_resources/2c5e1bb4-ee80-462b-992f-06f0d8c9b774/cead28d1/20260326_policies_shougaijishien_shisaku_r8hoshukaitei_01.pdf</t>
        </is>
      </c>
    </row>
    <row r="15" ht="46" customHeight="1">
      <c r="A15" s="4" t="inlineStr">
        <is>
          <t>参考（二次資料）</t>
        </is>
      </c>
      <c r="B15" s="4" t="inlineStr">
        <is>
          <t>東京都「児童発達支援事業・放課後等デイサービス事業の基準等について」各種減算一覧</t>
        </is>
      </c>
      <c r="C15" s="4" t="inlineStr">
        <is>
          <t>参考扱い。発行日・改定反映状況を確認できていないため判定の根拠には使っていない</t>
        </is>
      </c>
      <c r="D15" s="4" t="inlineStr">
        <is>
          <t>―</t>
        </is>
      </c>
      <c r="E15" s="28" t="n">
        <v>46248</v>
      </c>
      <c r="F15" s="8" t="inlineStr">
        <is>
          <t>https://www.shougaifukushi.metro.tokyo.lg.jp/Lib/Download.php?sqid=5173</t>
        </is>
      </c>
    </row>
    <row r="17">
      <c r="A17" s="2" t="inlineStr">
        <is>
          <t>2. 改定履歴</t>
        </is>
      </c>
      <c r="B17" s="15" t="n"/>
      <c r="C17" s="15" t="n"/>
      <c r="D17" s="15" t="n"/>
      <c r="E17" s="15" t="n"/>
      <c r="F17" s="14" t="n"/>
    </row>
    <row r="18">
      <c r="A18" s="17" t="inlineStr">
        <is>
          <t>改定日</t>
        </is>
      </c>
      <c r="B18" s="17" t="inlineStr">
        <is>
          <t>根拠（告示・通知番号）</t>
        </is>
      </c>
      <c r="C18" s="17" t="inlineStr">
        <is>
          <t>変更内容</t>
        </is>
      </c>
      <c r="D18" s="17" t="inlineStr">
        <is>
          <t>本ブックの反映箇所</t>
        </is>
      </c>
      <c r="E18" s="17" t="inlineStr">
        <is>
          <t>確認者</t>
        </is>
      </c>
      <c r="F18" s="17" t="inlineStr">
        <is>
          <t>備考</t>
        </is>
      </c>
    </row>
    <row r="19" ht="46" customHeight="1">
      <c r="A19" s="28" t="n">
        <v>45383</v>
      </c>
      <c r="B19" s="4" t="inlineStr">
        <is>
          <t>令和6年度報酬改定（令和6年こども家庭庁告示第3号ほか）</t>
        </is>
      </c>
      <c r="C19" s="4" t="inlineStr">
        <is>
          <t>5領域を含む総合的な支援、支援プログラムの公表、計画記載事項の見直し（インクルージョンの観点）</t>
        </is>
      </c>
      <c r="D19" s="4" t="inlineStr">
        <is>
          <t>10_/11_ 評価表の5領域列、40_ No.16・17・21</t>
        </is>
      </c>
      <c r="E19" s="7" t="inlineStr"/>
      <c r="F19" s="7" t="inlineStr"/>
    </row>
    <row r="20" ht="46" customHeight="1">
      <c r="A20" s="28" t="n">
        <v>46113</v>
      </c>
      <c r="B20" s="4" t="inlineStr">
        <is>
          <t>令和7年こども家庭庁告示による改正（令和8年4月適用分）</t>
        </is>
      </c>
      <c r="C20" s="4" t="inlineStr">
        <is>
          <t>令和8年4月〜5月は従前単価。未作成減算・第27条に変更なし</t>
        </is>
      </c>
      <c r="D20" s="4" t="inlineStr">
        <is>
          <t>30_ 12か月テーブル</t>
        </is>
      </c>
      <c r="E20" s="7" t="inlineStr"/>
      <c r="F20" s="7" t="inlineStr"/>
    </row>
    <row r="21" ht="46" customHeight="1">
      <c r="A21" s="28" t="n">
        <v>46174</v>
      </c>
      <c r="B21" s="4" t="inlineStr">
        <is>
          <t>令和8年度臨時（期中）改定（令和8年こども家庭庁告示第5号）</t>
        </is>
      </c>
      <c r="C21" s="4" t="inlineStr">
        <is>
          <t>応急的な報酬単価の特例（児発988/1000、放デイ982/1000。令和8年6月1日以降の新規指定事業所のみ）、処遇改善加算の見直し。未作成減算・指定通所基準第27条に変更なし</t>
        </is>
      </c>
      <c r="D21" s="4" t="inlineStr">
        <is>
          <t>01_設定 B11・B12・B16、30_、50_ T5〜T7</t>
        </is>
      </c>
      <c r="E21" s="7" t="inlineStr"/>
      <c r="F21" s="7" t="inlineStr"/>
    </row>
    <row r="22" ht="24" customHeight="1">
      <c r="A22" s="29" t="n"/>
      <c r="B22" s="30" t="n"/>
      <c r="C22" s="30" t="n"/>
      <c r="D22" s="30" t="n"/>
      <c r="E22" s="30" t="n"/>
      <c r="F22" s="30" t="n"/>
    </row>
    <row r="23" ht="24" customHeight="1">
      <c r="A23" s="29" t="n"/>
      <c r="B23" s="30" t="n"/>
      <c r="C23" s="30" t="n"/>
      <c r="D23" s="30" t="n"/>
      <c r="E23" s="30" t="n"/>
      <c r="F23" s="30" t="n"/>
    </row>
    <row r="24" ht="24" customHeight="1">
      <c r="A24" s="29" t="n"/>
      <c r="B24" s="30" t="n"/>
      <c r="C24" s="30" t="n"/>
      <c r="D24" s="30" t="n"/>
      <c r="E24" s="30" t="n"/>
      <c r="F24" s="30" t="n"/>
    </row>
    <row r="25" ht="24" customHeight="1">
      <c r="A25" s="29" t="n"/>
      <c r="B25" s="30" t="n"/>
      <c r="C25" s="30" t="n"/>
      <c r="D25" s="30" t="n"/>
      <c r="E25" s="30" t="n"/>
      <c r="F25" s="30" t="n"/>
    </row>
    <row r="27">
      <c r="A27" s="2" t="inlineStr">
        <is>
          <t>3. 本ブックで確認しきれていない点（要確認）</t>
        </is>
      </c>
      <c r="B27" s="15" t="n"/>
      <c r="C27" s="15" t="n"/>
      <c r="D27" s="15" t="n"/>
      <c r="E27" s="15" t="n"/>
      <c r="F27" s="14" t="n"/>
    </row>
    <row r="28" ht="32" customHeight="1">
      <c r="A28" s="4" t="inlineStr">
        <is>
          <t>6か月の起算日を国の文書で特定できなかった。指定通所基準第27条第8項は「児童発達支援計画の作成後」としか書いておらず、作成日＝保護者の文書同意日か、交付日か、支援期間の開始日かが明示されていない。本ブックは同意日（＝計画作成日）を起点にした。指定権者の手引きに別の定めがあればそちらに従う。</t>
        </is>
      </c>
      <c r="B28" s="15" t="n"/>
      <c r="C28" s="15" t="n"/>
      <c r="D28" s="15" t="n"/>
      <c r="E28" s="15" t="n"/>
      <c r="F28" s="14" t="n"/>
    </row>
    <row r="29" ht="32" customHeight="1">
      <c r="A29" s="4" t="inlineStr">
        <is>
          <t>期限日の数え方（6か月後の応当日か、応当日の前日か、応当月末までか）も国の明文がない。厳しい側の「応当日前日」を既定にし、01_設定!B13で月末方式に切り替えられるようにした。</t>
        </is>
      </c>
      <c r="B29" s="15" t="n"/>
      <c r="C29" s="15" t="n"/>
      <c r="D29" s="15" t="n"/>
      <c r="E29" s="15" t="n"/>
      <c r="F29" s="14" t="n"/>
    </row>
    <row r="30" ht="32" customHeight="1">
      <c r="A30" s="4" t="inlineStr">
        <is>
          <t>モニタリングが6か月を超えた場合に直ちに未作成減算の対象になるかは、告示本文が「計画が作成されていない場合」、留意事項通知第二の1(7)④(二)が「一連の業務が適切に行われていないこと」と書くにとどまり、「超過＝即減算」と明記した国の文書は確認できなかった。指定権者の判断に幅がある。</t>
        </is>
      </c>
      <c r="B30" s="15" t="n"/>
      <c r="C30" s="15" t="n"/>
      <c r="D30" s="15" t="n"/>
      <c r="E30" s="15" t="n"/>
      <c r="F30" s="14" t="n"/>
    </row>
    <row r="31" ht="32" customHeight="1">
      <c r="A31" s="4" t="inlineStr">
        <is>
          <t>応急的な報酬単価（1000分の988／982）の端数処理方法（四捨五入・切上げ・切捨て）を規定した文書を確認できなかった。ROUND（四捨五入）を既定にした。</t>
        </is>
      </c>
      <c r="B31" s="15" t="n"/>
      <c r="C31" s="15" t="n"/>
      <c r="D31" s="15" t="n"/>
      <c r="E31" s="15" t="n"/>
      <c r="F31" s="14" t="n"/>
    </row>
    <row r="32" ht="32" customHeight="1">
      <c r="A32" s="4" t="inlineStr">
        <is>
          <t>1単位あたりの単価（地域区分）は市町村の級地による。既定10.00円は仮値。</t>
        </is>
      </c>
      <c r="B32" s="15" t="n"/>
      <c r="C32" s="15" t="n"/>
      <c r="D32" s="15" t="n"/>
      <c r="E32" s="15" t="n"/>
      <c r="F32" s="14" t="n"/>
    </row>
    <row r="33" ht="32" customHeight="1">
      <c r="A33" s="4" t="inlineStr">
        <is>
          <t>モニタリング記録そのものの保存年限は、第54条第2項の列挙（第2号は児童発達支援計画）に明示がない。計画の一部として5年保存するのが安全と判断したが、国の明文は確認できていない。</t>
        </is>
      </c>
      <c r="B33" s="15" t="n"/>
      <c r="C33" s="15" t="n"/>
      <c r="D33" s="15" t="n"/>
      <c r="E33" s="15" t="n"/>
      <c r="F33" s="14" t="n"/>
    </row>
    <row r="34" ht="32" customHeight="1">
      <c r="A34" s="4" t="inlineStr">
        <is>
          <t>99_単位数マスタに載せた単位数は最終確認日時点の確認値。定員11人以上、医療的ケア区分1〜3、児発センター、主として重症心身障害児を通わせる事業所の単位数は裏取りできていないため「要確認」のまま空けてある（捏造値を置いていない）。自事業所の類型は告示原文で確認して埋めること。</t>
        </is>
      </c>
      <c r="B34" s="15" t="n"/>
      <c r="C34" s="15" t="n"/>
      <c r="D34" s="15" t="n"/>
      <c r="E34" s="15" t="n"/>
      <c r="F34" s="14" t="n"/>
    </row>
    <row r="35" ht="32" customHeight="1">
      <c r="A35" s="4" t="inlineStr">
        <is>
          <t>令和8年度報酬改定Q&amp;A VOL.2（令和8年7月13日）までは確認したが、それ以降に追加のQ&amp;Aや事務連絡が出ていないかは未確認。</t>
        </is>
      </c>
      <c r="B35" s="15" t="n"/>
      <c r="C35" s="15" t="n"/>
      <c r="D35" s="15" t="n"/>
      <c r="E35" s="15" t="n"/>
      <c r="F35" s="14" t="n"/>
    </row>
    <row r="36" ht="32" customHeight="1">
      <c r="A36" s="4" t="inlineStr">
        <is>
          <t>東京都の各種減算一覧は二次資料であり、発行日・改定反映状況を確認できていない。参考扱いとし、判定の根拠には使っていない。</t>
        </is>
      </c>
      <c r="B36" s="15" t="n"/>
      <c r="C36" s="15" t="n"/>
      <c r="D36" s="15" t="n"/>
      <c r="E36" s="15" t="n"/>
      <c r="F36" s="14" t="n"/>
    </row>
  </sheetData>
  <mergeCells count="13">
    <mergeCell ref="A33:F33"/>
    <mergeCell ref="A30:F30"/>
    <mergeCell ref="A28:F28"/>
    <mergeCell ref="A36:F36"/>
    <mergeCell ref="A32:F32"/>
    <mergeCell ref="A27:F27"/>
    <mergeCell ref="A31:F31"/>
    <mergeCell ref="A17:F17"/>
    <mergeCell ref="A34:F34"/>
    <mergeCell ref="A4:F4"/>
    <mergeCell ref="A35:F35"/>
    <mergeCell ref="C2:F2"/>
    <mergeCell ref="A29:F29"/>
  </mergeCells>
  <conditionalFormatting sqref="B2">
    <cfRule type="expression" priority="1" dxfId="1">
      <formula>TODAY()-$B$2&gt;180</formula>
    </cfRule>
  </conditionalFormatting>
  <pageMargins left="0.47" right="0.47" top="0.6" bottom="0.6" header="0.3" footer="0.3"/>
  <pageSetup orientation="landscape" paperSize="9" fitToHeight="0" fitToWidth="1"/>
  <headerFooter>
    <oddHeader/>
    <oddFooter>&amp;C&amp;8 &amp;P / &amp;N ページ　モニタリング記録＋6か月サイクル管理表（最終確認日 2026年8月14日）</oddFooter>
    <evenHeader/>
    <evenFooter/>
    <firstHeader/>
    <firstFooter/>
  </headerFooter>
</worksheet>
</file>

<file path=xl/worksheets/sheet11.xml><?xml version="1.0" encoding="utf-8"?>
<worksheet xmlns="http://schemas.openxmlformats.org/spreadsheetml/2006/main">
  <sheetPr>
    <outlinePr summaryBelow="1" summaryRight="1"/>
    <pageSetUpPr fitToPage="1"/>
  </sheetPr>
  <dimension ref="A1:F93"/>
  <sheetViews>
    <sheetView workbookViewId="0">
      <selection activeCell="A1" sqref="A1"/>
    </sheetView>
  </sheetViews>
  <sheetFormatPr baseColWidth="8" defaultRowHeight="15"/>
  <cols>
    <col width="52" customWidth="1" min="1" max="1"/>
    <col width="20" customWidth="1" min="2" max="2"/>
    <col width="16" customWidth="1" min="3" max="3"/>
    <col width="12" customWidth="1" min="4" max="4"/>
    <col width="12" customWidth="1" min="5" max="5"/>
    <col width="56" customWidth="1" min="6" max="6"/>
  </cols>
  <sheetData>
    <row r="1">
      <c r="A1" s="2" t="inlineStr">
        <is>
          <t>キー（種別＋類型＋定員＋時間区分）</t>
        </is>
      </c>
      <c r="B1" s="2" t="inlineStr">
        <is>
          <t>サービス種別</t>
        </is>
      </c>
      <c r="C1" s="2" t="inlineStr">
        <is>
          <t>事業所類型／定員</t>
        </is>
      </c>
      <c r="D1" s="2" t="inlineStr">
        <is>
          <t>単位数</t>
        </is>
      </c>
      <c r="E1" s="2" t="inlineStr">
        <is>
          <t>時間区分</t>
        </is>
      </c>
      <c r="F1" s="2" t="inlineStr">
        <is>
          <t>根拠（告示の該当箇所）・注記</t>
        </is>
      </c>
    </row>
    <row r="2" ht="22" customHeight="1">
      <c r="A2" s="8" t="inlineStr">
        <is>
          <t>児童発達支援児発センター10人以下区分1</t>
        </is>
      </c>
      <c r="B2" s="8" t="inlineStr">
        <is>
          <t>児童発達支援</t>
        </is>
      </c>
      <c r="C2" s="8" t="inlineStr">
        <is>
          <t>児発センター／10人以下</t>
        </is>
      </c>
      <c r="D2" s="31" t="inlineStr">
        <is>
          <t>要確認</t>
        </is>
      </c>
      <c r="E2" s="8" t="inlineStr">
        <is>
          <t>区分1</t>
        </is>
      </c>
      <c r="F2" s="8" t="inlineStr">
        <is>
          <t>児発センターは別建て。未収載。告示 別表（児発＝第1、放デイ＝第3）で該当する単位数を確認し、D列に数値で記入すること。裏が取れない値を置いていない</t>
        </is>
      </c>
    </row>
    <row r="3" ht="22" customHeight="1">
      <c r="A3" s="8" t="inlineStr">
        <is>
          <t>児童発達支援児発センター10人以下区分2</t>
        </is>
      </c>
      <c r="B3" s="8" t="inlineStr">
        <is>
          <t>児童発達支援</t>
        </is>
      </c>
      <c r="C3" s="8" t="inlineStr">
        <is>
          <t>児発センター／10人以下</t>
        </is>
      </c>
      <c r="D3" s="31" t="inlineStr">
        <is>
          <t>要確認</t>
        </is>
      </c>
      <c r="E3" s="8" t="inlineStr">
        <is>
          <t>区分2</t>
        </is>
      </c>
      <c r="F3" s="8" t="inlineStr">
        <is>
          <t>児発センターは別建て。未収載。告示 別表（児発＝第1、放デイ＝第3）で該当する単位数を確認し、D列に数値で記入すること。裏が取れない値を置いていない</t>
        </is>
      </c>
    </row>
    <row r="4" ht="22" customHeight="1">
      <c r="A4" s="8" t="inlineStr">
        <is>
          <t>児童発達支援児発センター10人以下区分3</t>
        </is>
      </c>
      <c r="B4" s="8" t="inlineStr">
        <is>
          <t>児童発達支援</t>
        </is>
      </c>
      <c r="C4" s="8" t="inlineStr">
        <is>
          <t>児発センター／10人以下</t>
        </is>
      </c>
      <c r="D4" s="31" t="inlineStr">
        <is>
          <t>要確認</t>
        </is>
      </c>
      <c r="E4" s="8" t="inlineStr">
        <is>
          <t>区分3</t>
        </is>
      </c>
      <c r="F4" s="8" t="inlineStr">
        <is>
          <t>児発センターは別建て。未収載。告示 別表（児発＝第1、放デイ＝第3）で該当する単位数を確認し、D列に数値で記入すること。裏が取れない値を置いていない</t>
        </is>
      </c>
    </row>
    <row r="5" ht="22" customHeight="1">
      <c r="A5" s="8" t="inlineStr">
        <is>
          <t>児童発達支援児発センター11〜20人区分1</t>
        </is>
      </c>
      <c r="B5" s="8" t="inlineStr">
        <is>
          <t>児童発達支援</t>
        </is>
      </c>
      <c r="C5" s="8" t="inlineStr">
        <is>
          <t>児発センター／11〜20人</t>
        </is>
      </c>
      <c r="D5" s="31" t="inlineStr">
        <is>
          <t>要確認</t>
        </is>
      </c>
      <c r="E5" s="8" t="inlineStr">
        <is>
          <t>区分1</t>
        </is>
      </c>
      <c r="F5" s="8" t="inlineStr">
        <is>
          <t>児発センターは別建て。未収載。告示 別表（児発＝第1、放デイ＝第3）で該当する単位数を確認し、D列に数値で記入すること。裏が取れない値を置いていない</t>
        </is>
      </c>
    </row>
    <row r="6" ht="22" customHeight="1">
      <c r="A6" s="8" t="inlineStr">
        <is>
          <t>児童発達支援児発センター11〜20人区分2</t>
        </is>
      </c>
      <c r="B6" s="8" t="inlineStr">
        <is>
          <t>児童発達支援</t>
        </is>
      </c>
      <c r="C6" s="8" t="inlineStr">
        <is>
          <t>児発センター／11〜20人</t>
        </is>
      </c>
      <c r="D6" s="31" t="inlineStr">
        <is>
          <t>要確認</t>
        </is>
      </c>
      <c r="E6" s="8" t="inlineStr">
        <is>
          <t>区分2</t>
        </is>
      </c>
      <c r="F6" s="8" t="inlineStr">
        <is>
          <t>児発センターは別建て。未収載。告示 別表（児発＝第1、放デイ＝第3）で該当する単位数を確認し、D列に数値で記入すること。裏が取れない値を置いていない</t>
        </is>
      </c>
    </row>
    <row r="7" ht="22" customHeight="1">
      <c r="A7" s="8" t="inlineStr">
        <is>
          <t>児童発達支援児発センター11〜20人区分3</t>
        </is>
      </c>
      <c r="B7" s="8" t="inlineStr">
        <is>
          <t>児童発達支援</t>
        </is>
      </c>
      <c r="C7" s="8" t="inlineStr">
        <is>
          <t>児発センター／11〜20人</t>
        </is>
      </c>
      <c r="D7" s="31" t="inlineStr">
        <is>
          <t>要確認</t>
        </is>
      </c>
      <c r="E7" s="8" t="inlineStr">
        <is>
          <t>区分3</t>
        </is>
      </c>
      <c r="F7" s="8" t="inlineStr">
        <is>
          <t>児発センターは別建て。未収載。告示 別表（児発＝第1、放デイ＝第3）で該当する単位数を確認し、D列に数値で記入すること。裏が取れない値を置いていない</t>
        </is>
      </c>
    </row>
    <row r="8" ht="22" customHeight="1">
      <c r="A8" s="8" t="inlineStr">
        <is>
          <t>児童発達支援児発センター21人以上区分1</t>
        </is>
      </c>
      <c r="B8" s="8" t="inlineStr">
        <is>
          <t>児童発達支援</t>
        </is>
      </c>
      <c r="C8" s="8" t="inlineStr">
        <is>
          <t>児発センター／21人以上</t>
        </is>
      </c>
      <c r="D8" s="31" t="inlineStr">
        <is>
          <t>要確認</t>
        </is>
      </c>
      <c r="E8" s="8" t="inlineStr">
        <is>
          <t>区分1</t>
        </is>
      </c>
      <c r="F8" s="8" t="inlineStr">
        <is>
          <t>児発センターは別建て。未収載。告示 別表（児発＝第1、放デイ＝第3）で該当する単位数を確認し、D列に数値で記入すること。裏が取れない値を置いていない</t>
        </is>
      </c>
    </row>
    <row r="9" ht="22" customHeight="1">
      <c r="A9" s="8" t="inlineStr">
        <is>
          <t>児童発達支援児発センター21人以上区分2</t>
        </is>
      </c>
      <c r="B9" s="8" t="inlineStr">
        <is>
          <t>児童発達支援</t>
        </is>
      </c>
      <c r="C9" s="8" t="inlineStr">
        <is>
          <t>児発センター／21人以上</t>
        </is>
      </c>
      <c r="D9" s="31" t="inlineStr">
        <is>
          <t>要確認</t>
        </is>
      </c>
      <c r="E9" s="8" t="inlineStr">
        <is>
          <t>区分2</t>
        </is>
      </c>
      <c r="F9" s="8" t="inlineStr">
        <is>
          <t>児発センターは別建て。未収載。告示 別表（児発＝第1、放デイ＝第3）で該当する単位数を確認し、D列に数値で記入すること。裏が取れない値を置いていない</t>
        </is>
      </c>
    </row>
    <row r="10" ht="22" customHeight="1">
      <c r="A10" s="8" t="inlineStr">
        <is>
          <t>児童発達支援児発センター21人以上区分3</t>
        </is>
      </c>
      <c r="B10" s="8" t="inlineStr">
        <is>
          <t>児童発達支援</t>
        </is>
      </c>
      <c r="C10" s="8" t="inlineStr">
        <is>
          <t>児発センター／21人以上</t>
        </is>
      </c>
      <c r="D10" s="31" t="inlineStr">
        <is>
          <t>要確認</t>
        </is>
      </c>
      <c r="E10" s="8" t="inlineStr">
        <is>
          <t>区分3</t>
        </is>
      </c>
      <c r="F10" s="8" t="inlineStr">
        <is>
          <t>児発センターは別建て。未収載。告示 別表（児発＝第1、放デイ＝第3）で該当する単位数を確認し、D列に数値で記入すること。裏が取れない値を置いていない</t>
        </is>
      </c>
    </row>
    <row r="11" ht="22" customHeight="1">
      <c r="A11" s="8" t="inlineStr">
        <is>
          <t>児童発達支援センター以外10人以下区分1</t>
        </is>
      </c>
      <c r="B11" s="8" t="inlineStr">
        <is>
          <t>児童発達支援</t>
        </is>
      </c>
      <c r="C11" s="8" t="inlineStr">
        <is>
          <t>センター以外／10人以下</t>
        </is>
      </c>
      <c r="D11" s="32" t="n">
        <v>901</v>
      </c>
      <c r="E11" s="8" t="inlineStr">
        <is>
          <t>区分1</t>
        </is>
      </c>
      <c r="F11" s="8" t="inlineStr">
        <is>
          <t>告示 別表 第1の1 ロ。主に未就学児・医療的ケア区分に該当しない場合。令和8年6月時点。自事業所の類型で必ず告示原文と突合すること</t>
        </is>
      </c>
    </row>
    <row r="12" ht="22" customHeight="1">
      <c r="A12" s="8" t="inlineStr">
        <is>
          <t>児童発達支援センター以外10人以下区分2</t>
        </is>
      </c>
      <c r="B12" s="8" t="inlineStr">
        <is>
          <t>児童発達支援</t>
        </is>
      </c>
      <c r="C12" s="8" t="inlineStr">
        <is>
          <t>センター以外／10人以下</t>
        </is>
      </c>
      <c r="D12" s="32" t="n">
        <v>928</v>
      </c>
      <c r="E12" s="8" t="inlineStr">
        <is>
          <t>区分2</t>
        </is>
      </c>
      <c r="F12" s="8" t="inlineStr">
        <is>
          <t>告示 別表 第1の1 ロ。主に未就学児・医療的ケア区分に該当しない場合。令和8年6月時点。自事業所の類型で必ず告示原文と突合すること</t>
        </is>
      </c>
    </row>
    <row r="13" ht="22" customHeight="1">
      <c r="A13" s="8" t="inlineStr">
        <is>
          <t>児童発達支援センター以外10人以下区分3</t>
        </is>
      </c>
      <c r="B13" s="8" t="inlineStr">
        <is>
          <t>児童発達支援</t>
        </is>
      </c>
      <c r="C13" s="8" t="inlineStr">
        <is>
          <t>センター以外／10人以下</t>
        </is>
      </c>
      <c r="D13" s="32" t="n">
        <v>980</v>
      </c>
      <c r="E13" s="8" t="inlineStr">
        <is>
          <t>区分3</t>
        </is>
      </c>
      <c r="F13" s="8" t="inlineStr">
        <is>
          <t>告示 別表 第1の1 ロ。主に未就学児・医療的ケア区分に該当しない場合。令和8年6月時点。自事業所の類型で必ず告示原文と突合すること</t>
        </is>
      </c>
    </row>
    <row r="14" ht="22" customHeight="1">
      <c r="A14" s="8" t="inlineStr">
        <is>
          <t>児童発達支援センター以外11〜20人区分1</t>
        </is>
      </c>
      <c r="B14" s="8" t="inlineStr">
        <is>
          <t>児童発達支援</t>
        </is>
      </c>
      <c r="C14" s="8" t="inlineStr">
        <is>
          <t>センター以外／11〜20人</t>
        </is>
      </c>
      <c r="D14" s="31" t="inlineStr">
        <is>
          <t>要確認</t>
        </is>
      </c>
      <c r="E14" s="8" t="inlineStr">
        <is>
          <t>区分1</t>
        </is>
      </c>
      <c r="F14" s="8" t="inlineStr">
        <is>
          <t>未収載。告示 別表（児発＝第1、放デイ＝第3）で該当する単位数を確認し、D列に数値で記入すること。裏が取れない値を置いていない</t>
        </is>
      </c>
    </row>
    <row r="15" ht="22" customHeight="1">
      <c r="A15" s="8" t="inlineStr">
        <is>
          <t>児童発達支援センター以外11〜20人区分2</t>
        </is>
      </c>
      <c r="B15" s="8" t="inlineStr">
        <is>
          <t>児童発達支援</t>
        </is>
      </c>
      <c r="C15" s="8" t="inlineStr">
        <is>
          <t>センター以外／11〜20人</t>
        </is>
      </c>
      <c r="D15" s="31" t="inlineStr">
        <is>
          <t>要確認</t>
        </is>
      </c>
      <c r="E15" s="8" t="inlineStr">
        <is>
          <t>区分2</t>
        </is>
      </c>
      <c r="F15" s="8" t="inlineStr">
        <is>
          <t>未収載。告示 別表（児発＝第1、放デイ＝第3）で該当する単位数を確認し、D列に数値で記入すること。裏が取れない値を置いていない</t>
        </is>
      </c>
    </row>
    <row r="16" ht="22" customHeight="1">
      <c r="A16" s="8" t="inlineStr">
        <is>
          <t>児童発達支援センター以外11〜20人区分3</t>
        </is>
      </c>
      <c r="B16" s="8" t="inlineStr">
        <is>
          <t>児童発達支援</t>
        </is>
      </c>
      <c r="C16" s="8" t="inlineStr">
        <is>
          <t>センター以外／11〜20人</t>
        </is>
      </c>
      <c r="D16" s="31" t="inlineStr">
        <is>
          <t>要確認</t>
        </is>
      </c>
      <c r="E16" s="8" t="inlineStr">
        <is>
          <t>区分3</t>
        </is>
      </c>
      <c r="F16" s="8" t="inlineStr">
        <is>
          <t>未収載。告示 別表（児発＝第1、放デイ＝第3）で該当する単位数を確認し、D列に数値で記入すること。裏が取れない値を置いていない</t>
        </is>
      </c>
    </row>
    <row r="17" ht="22" customHeight="1">
      <c r="A17" s="8" t="inlineStr">
        <is>
          <t>児童発達支援センター以外21人以上区分1</t>
        </is>
      </c>
      <c r="B17" s="8" t="inlineStr">
        <is>
          <t>児童発達支援</t>
        </is>
      </c>
      <c r="C17" s="8" t="inlineStr">
        <is>
          <t>センター以外／21人以上</t>
        </is>
      </c>
      <c r="D17" s="31" t="inlineStr">
        <is>
          <t>要確認</t>
        </is>
      </c>
      <c r="E17" s="8" t="inlineStr">
        <is>
          <t>区分1</t>
        </is>
      </c>
      <c r="F17" s="8" t="inlineStr">
        <is>
          <t>未収載。告示 別表（児発＝第1、放デイ＝第3）で該当する単位数を確認し、D列に数値で記入すること。裏が取れない値を置いていない</t>
        </is>
      </c>
    </row>
    <row r="18" ht="22" customHeight="1">
      <c r="A18" s="8" t="inlineStr">
        <is>
          <t>児童発達支援センター以外21人以上区分2</t>
        </is>
      </c>
      <c r="B18" s="8" t="inlineStr">
        <is>
          <t>児童発達支援</t>
        </is>
      </c>
      <c r="C18" s="8" t="inlineStr">
        <is>
          <t>センター以外／21人以上</t>
        </is>
      </c>
      <c r="D18" s="31" t="inlineStr">
        <is>
          <t>要確認</t>
        </is>
      </c>
      <c r="E18" s="8" t="inlineStr">
        <is>
          <t>区分2</t>
        </is>
      </c>
      <c r="F18" s="8" t="inlineStr">
        <is>
          <t>未収載。告示 別表（児発＝第1、放デイ＝第3）で該当する単位数を確認し、D列に数値で記入すること。裏が取れない値を置いていない</t>
        </is>
      </c>
    </row>
    <row r="19" ht="22" customHeight="1">
      <c r="A19" s="8" t="inlineStr">
        <is>
          <t>児童発達支援センター以外21人以上区分3</t>
        </is>
      </c>
      <c r="B19" s="8" t="inlineStr">
        <is>
          <t>児童発達支援</t>
        </is>
      </c>
      <c r="C19" s="8" t="inlineStr">
        <is>
          <t>センター以外／21人以上</t>
        </is>
      </c>
      <c r="D19" s="31" t="inlineStr">
        <is>
          <t>要確認</t>
        </is>
      </c>
      <c r="E19" s="8" t="inlineStr">
        <is>
          <t>区分3</t>
        </is>
      </c>
      <c r="F19" s="8" t="inlineStr">
        <is>
          <t>未収載。告示 別表（児発＝第1、放デイ＝第3）で該当する単位数を確認し、D列に数値で記入すること。裏が取れない値を置いていない</t>
        </is>
      </c>
    </row>
    <row r="20" ht="22" customHeight="1">
      <c r="A20" s="8" t="inlineStr">
        <is>
          <t>児童発達支援主として重症心身障害児10人以下区分1</t>
        </is>
      </c>
      <c r="B20" s="8" t="inlineStr">
        <is>
          <t>児童発達支援</t>
        </is>
      </c>
      <c r="C20" s="8" t="inlineStr">
        <is>
          <t>主として重症心身障害児／10人以下</t>
        </is>
      </c>
      <c r="D20" s="31" t="inlineStr">
        <is>
          <t>要確認</t>
        </is>
      </c>
      <c r="E20" s="8" t="inlineStr">
        <is>
          <t>区分1</t>
        </is>
      </c>
      <c r="F20" s="8" t="inlineStr">
        <is>
          <t>未収載。告示 別表（児発＝第1、放デイ＝第3）で該当する単位数を確認し、D列に数値で記入すること。裏が取れない値を置いていない</t>
        </is>
      </c>
    </row>
    <row r="21" ht="22" customHeight="1">
      <c r="A21" s="8" t="inlineStr">
        <is>
          <t>児童発達支援主として重症心身障害児10人以下区分2</t>
        </is>
      </c>
      <c r="B21" s="8" t="inlineStr">
        <is>
          <t>児童発達支援</t>
        </is>
      </c>
      <c r="C21" s="8" t="inlineStr">
        <is>
          <t>主として重症心身障害児／10人以下</t>
        </is>
      </c>
      <c r="D21" s="31" t="inlineStr">
        <is>
          <t>要確認</t>
        </is>
      </c>
      <c r="E21" s="8" t="inlineStr">
        <is>
          <t>区分2</t>
        </is>
      </c>
      <c r="F21" s="8" t="inlineStr">
        <is>
          <t>未収載。告示 別表（児発＝第1、放デイ＝第3）で該当する単位数を確認し、D列に数値で記入すること。裏が取れない値を置いていない</t>
        </is>
      </c>
    </row>
    <row r="22" ht="22" customHeight="1">
      <c r="A22" s="8" t="inlineStr">
        <is>
          <t>児童発達支援主として重症心身障害児10人以下区分3</t>
        </is>
      </c>
      <c r="B22" s="8" t="inlineStr">
        <is>
          <t>児童発達支援</t>
        </is>
      </c>
      <c r="C22" s="8" t="inlineStr">
        <is>
          <t>主として重症心身障害児／10人以下</t>
        </is>
      </c>
      <c r="D22" s="31" t="inlineStr">
        <is>
          <t>要確認</t>
        </is>
      </c>
      <c r="E22" s="8" t="inlineStr">
        <is>
          <t>区分3</t>
        </is>
      </c>
      <c r="F22" s="8" t="inlineStr">
        <is>
          <t>未収載。告示 別表（児発＝第1、放デイ＝第3）で該当する単位数を確認し、D列に数値で記入すること。裏が取れない値を置いていない</t>
        </is>
      </c>
    </row>
    <row r="23" ht="22" customHeight="1">
      <c r="A23" s="8" t="inlineStr">
        <is>
          <t>児童発達支援主として重症心身障害児11〜20人区分1</t>
        </is>
      </c>
      <c r="B23" s="8" t="inlineStr">
        <is>
          <t>児童発達支援</t>
        </is>
      </c>
      <c r="C23" s="8" t="inlineStr">
        <is>
          <t>主として重症心身障害児／11〜20人</t>
        </is>
      </c>
      <c r="D23" s="31" t="inlineStr">
        <is>
          <t>要確認</t>
        </is>
      </c>
      <c r="E23" s="8" t="inlineStr">
        <is>
          <t>区分1</t>
        </is>
      </c>
      <c r="F23" s="8" t="inlineStr">
        <is>
          <t>未収載。告示 別表（児発＝第1、放デイ＝第3）で該当する単位数を確認し、D列に数値で記入すること。裏が取れない値を置いていない</t>
        </is>
      </c>
    </row>
    <row r="24" ht="22" customHeight="1">
      <c r="A24" s="8" t="inlineStr">
        <is>
          <t>児童発達支援主として重症心身障害児11〜20人区分2</t>
        </is>
      </c>
      <c r="B24" s="8" t="inlineStr">
        <is>
          <t>児童発達支援</t>
        </is>
      </c>
      <c r="C24" s="8" t="inlineStr">
        <is>
          <t>主として重症心身障害児／11〜20人</t>
        </is>
      </c>
      <c r="D24" s="31" t="inlineStr">
        <is>
          <t>要確認</t>
        </is>
      </c>
      <c r="E24" s="8" t="inlineStr">
        <is>
          <t>区分2</t>
        </is>
      </c>
      <c r="F24" s="8" t="inlineStr">
        <is>
          <t>未収載。告示 別表（児発＝第1、放デイ＝第3）で該当する単位数を確認し、D列に数値で記入すること。裏が取れない値を置いていない</t>
        </is>
      </c>
    </row>
    <row r="25" ht="22" customHeight="1">
      <c r="A25" s="8" t="inlineStr">
        <is>
          <t>児童発達支援主として重症心身障害児11〜20人区分3</t>
        </is>
      </c>
      <c r="B25" s="8" t="inlineStr">
        <is>
          <t>児童発達支援</t>
        </is>
      </c>
      <c r="C25" s="8" t="inlineStr">
        <is>
          <t>主として重症心身障害児／11〜20人</t>
        </is>
      </c>
      <c r="D25" s="31" t="inlineStr">
        <is>
          <t>要確認</t>
        </is>
      </c>
      <c r="E25" s="8" t="inlineStr">
        <is>
          <t>区分3</t>
        </is>
      </c>
      <c r="F25" s="8" t="inlineStr">
        <is>
          <t>未収載。告示 別表（児発＝第1、放デイ＝第3）で該当する単位数を確認し、D列に数値で記入すること。裏が取れない値を置いていない</t>
        </is>
      </c>
    </row>
    <row r="26" ht="22" customHeight="1">
      <c r="A26" s="8" t="inlineStr">
        <is>
          <t>児童発達支援主として重症心身障害児21人以上区分1</t>
        </is>
      </c>
      <c r="B26" s="8" t="inlineStr">
        <is>
          <t>児童発達支援</t>
        </is>
      </c>
      <c r="C26" s="8" t="inlineStr">
        <is>
          <t>主として重症心身障害児／21人以上</t>
        </is>
      </c>
      <c r="D26" s="31" t="inlineStr">
        <is>
          <t>要確認</t>
        </is>
      </c>
      <c r="E26" s="8" t="inlineStr">
        <is>
          <t>区分1</t>
        </is>
      </c>
      <c r="F26" s="8" t="inlineStr">
        <is>
          <t>未収載。告示 別表（児発＝第1、放デイ＝第3）で該当する単位数を確認し、D列に数値で記入すること。裏が取れない値を置いていない</t>
        </is>
      </c>
    </row>
    <row r="27" ht="22" customHeight="1">
      <c r="A27" s="8" t="inlineStr">
        <is>
          <t>児童発達支援主として重症心身障害児21人以上区分2</t>
        </is>
      </c>
      <c r="B27" s="8" t="inlineStr">
        <is>
          <t>児童発達支援</t>
        </is>
      </c>
      <c r="C27" s="8" t="inlineStr">
        <is>
          <t>主として重症心身障害児／21人以上</t>
        </is>
      </c>
      <c r="D27" s="31" t="inlineStr">
        <is>
          <t>要確認</t>
        </is>
      </c>
      <c r="E27" s="8" t="inlineStr">
        <is>
          <t>区分2</t>
        </is>
      </c>
      <c r="F27" s="8" t="inlineStr">
        <is>
          <t>未収載。告示 別表（児発＝第1、放デイ＝第3）で該当する単位数を確認し、D列に数値で記入すること。裏が取れない値を置いていない</t>
        </is>
      </c>
    </row>
    <row r="28" ht="22" customHeight="1">
      <c r="A28" s="8" t="inlineStr">
        <is>
          <t>児童発達支援主として重症心身障害児21人以上区分3</t>
        </is>
      </c>
      <c r="B28" s="8" t="inlineStr">
        <is>
          <t>児童発達支援</t>
        </is>
      </c>
      <c r="C28" s="8" t="inlineStr">
        <is>
          <t>主として重症心身障害児／21人以上</t>
        </is>
      </c>
      <c r="D28" s="31" t="inlineStr">
        <is>
          <t>要確認</t>
        </is>
      </c>
      <c r="E28" s="8" t="inlineStr">
        <is>
          <t>区分3</t>
        </is>
      </c>
      <c r="F28" s="8" t="inlineStr">
        <is>
          <t>未収載。告示 別表（児発＝第1、放デイ＝第3）で該当する単位数を確認し、D列に数値で記入すること。裏が取れない値を置いていない</t>
        </is>
      </c>
    </row>
    <row r="29" ht="22" customHeight="1">
      <c r="A29" s="8" t="inlineStr">
        <is>
          <t>児童発達支援共生型10人以下区分1</t>
        </is>
      </c>
      <c r="B29" s="8" t="inlineStr">
        <is>
          <t>児童発達支援</t>
        </is>
      </c>
      <c r="C29" s="8" t="inlineStr">
        <is>
          <t>共生型／10人以下</t>
        </is>
      </c>
      <c r="D29" s="31" t="inlineStr">
        <is>
          <t>要確認</t>
        </is>
      </c>
      <c r="E29" s="8" t="inlineStr">
        <is>
          <t>区分1</t>
        </is>
      </c>
      <c r="F29" s="8" t="inlineStr">
        <is>
          <t>未収載。告示 別表（児発＝第1、放デイ＝第3）で該当する単位数を確認し、D列に数値で記入すること。裏が取れない値を置いていない</t>
        </is>
      </c>
    </row>
    <row r="30" ht="22" customHeight="1">
      <c r="A30" s="8" t="inlineStr">
        <is>
          <t>児童発達支援共生型10人以下区分2</t>
        </is>
      </c>
      <c r="B30" s="8" t="inlineStr">
        <is>
          <t>児童発達支援</t>
        </is>
      </c>
      <c r="C30" s="8" t="inlineStr">
        <is>
          <t>共生型／10人以下</t>
        </is>
      </c>
      <c r="D30" s="31" t="inlineStr">
        <is>
          <t>要確認</t>
        </is>
      </c>
      <c r="E30" s="8" t="inlineStr">
        <is>
          <t>区分2</t>
        </is>
      </c>
      <c r="F30" s="8" t="inlineStr">
        <is>
          <t>未収載。告示 別表（児発＝第1、放デイ＝第3）で該当する単位数を確認し、D列に数値で記入すること。裏が取れない値を置いていない</t>
        </is>
      </c>
    </row>
    <row r="31" ht="22" customHeight="1">
      <c r="A31" s="8" t="inlineStr">
        <is>
          <t>児童発達支援共生型10人以下区分3</t>
        </is>
      </c>
      <c r="B31" s="8" t="inlineStr">
        <is>
          <t>児童発達支援</t>
        </is>
      </c>
      <c r="C31" s="8" t="inlineStr">
        <is>
          <t>共生型／10人以下</t>
        </is>
      </c>
      <c r="D31" s="31" t="inlineStr">
        <is>
          <t>要確認</t>
        </is>
      </c>
      <c r="E31" s="8" t="inlineStr">
        <is>
          <t>区分3</t>
        </is>
      </c>
      <c r="F31" s="8" t="inlineStr">
        <is>
          <t>未収載。告示 別表（児発＝第1、放デイ＝第3）で該当する単位数を確認し、D列に数値で記入すること。裏が取れない値を置いていない</t>
        </is>
      </c>
    </row>
    <row r="32" ht="22" customHeight="1">
      <c r="A32" s="8" t="inlineStr">
        <is>
          <t>児童発達支援共生型11〜20人区分1</t>
        </is>
      </c>
      <c r="B32" s="8" t="inlineStr">
        <is>
          <t>児童発達支援</t>
        </is>
      </c>
      <c r="C32" s="8" t="inlineStr">
        <is>
          <t>共生型／11〜20人</t>
        </is>
      </c>
      <c r="D32" s="31" t="inlineStr">
        <is>
          <t>要確認</t>
        </is>
      </c>
      <c r="E32" s="8" t="inlineStr">
        <is>
          <t>区分1</t>
        </is>
      </c>
      <c r="F32" s="8" t="inlineStr">
        <is>
          <t>未収載。告示 別表（児発＝第1、放デイ＝第3）で該当する単位数を確認し、D列に数値で記入すること。裏が取れない値を置いていない</t>
        </is>
      </c>
    </row>
    <row r="33" ht="22" customHeight="1">
      <c r="A33" s="8" t="inlineStr">
        <is>
          <t>児童発達支援共生型11〜20人区分2</t>
        </is>
      </c>
      <c r="B33" s="8" t="inlineStr">
        <is>
          <t>児童発達支援</t>
        </is>
      </c>
      <c r="C33" s="8" t="inlineStr">
        <is>
          <t>共生型／11〜20人</t>
        </is>
      </c>
      <c r="D33" s="31" t="inlineStr">
        <is>
          <t>要確認</t>
        </is>
      </c>
      <c r="E33" s="8" t="inlineStr">
        <is>
          <t>区分2</t>
        </is>
      </c>
      <c r="F33" s="8" t="inlineStr">
        <is>
          <t>未収載。告示 別表（児発＝第1、放デイ＝第3）で該当する単位数を確認し、D列に数値で記入すること。裏が取れない値を置いていない</t>
        </is>
      </c>
    </row>
    <row r="34" ht="22" customHeight="1">
      <c r="A34" s="8" t="inlineStr">
        <is>
          <t>児童発達支援共生型11〜20人区分3</t>
        </is>
      </c>
      <c r="B34" s="8" t="inlineStr">
        <is>
          <t>児童発達支援</t>
        </is>
      </c>
      <c r="C34" s="8" t="inlineStr">
        <is>
          <t>共生型／11〜20人</t>
        </is>
      </c>
      <c r="D34" s="31" t="inlineStr">
        <is>
          <t>要確認</t>
        </is>
      </c>
      <c r="E34" s="8" t="inlineStr">
        <is>
          <t>区分3</t>
        </is>
      </c>
      <c r="F34" s="8" t="inlineStr">
        <is>
          <t>未収載。告示 別表（児発＝第1、放デイ＝第3）で該当する単位数を確認し、D列に数値で記入すること。裏が取れない値を置いていない</t>
        </is>
      </c>
    </row>
    <row r="35" ht="22" customHeight="1">
      <c r="A35" s="8" t="inlineStr">
        <is>
          <t>児童発達支援共生型21人以上区分1</t>
        </is>
      </c>
      <c r="B35" s="8" t="inlineStr">
        <is>
          <t>児童発達支援</t>
        </is>
      </c>
      <c r="C35" s="8" t="inlineStr">
        <is>
          <t>共生型／21人以上</t>
        </is>
      </c>
      <c r="D35" s="31" t="inlineStr">
        <is>
          <t>要確認</t>
        </is>
      </c>
      <c r="E35" s="8" t="inlineStr">
        <is>
          <t>区分1</t>
        </is>
      </c>
      <c r="F35" s="8" t="inlineStr">
        <is>
          <t>未収載。告示 別表（児発＝第1、放デイ＝第3）で該当する単位数を確認し、D列に数値で記入すること。裏が取れない値を置いていない</t>
        </is>
      </c>
    </row>
    <row r="36" ht="22" customHeight="1">
      <c r="A36" s="8" t="inlineStr">
        <is>
          <t>児童発達支援共生型21人以上区分2</t>
        </is>
      </c>
      <c r="B36" s="8" t="inlineStr">
        <is>
          <t>児童発達支援</t>
        </is>
      </c>
      <c r="C36" s="8" t="inlineStr">
        <is>
          <t>共生型／21人以上</t>
        </is>
      </c>
      <c r="D36" s="31" t="inlineStr">
        <is>
          <t>要確認</t>
        </is>
      </c>
      <c r="E36" s="8" t="inlineStr">
        <is>
          <t>区分2</t>
        </is>
      </c>
      <c r="F36" s="8" t="inlineStr">
        <is>
          <t>未収載。告示 別表（児発＝第1、放デイ＝第3）で該当する単位数を確認し、D列に数値で記入すること。裏が取れない値を置いていない</t>
        </is>
      </c>
    </row>
    <row r="37" ht="22" customHeight="1">
      <c r="A37" s="8" t="inlineStr">
        <is>
          <t>児童発達支援共生型21人以上区分3</t>
        </is>
      </c>
      <c r="B37" s="8" t="inlineStr">
        <is>
          <t>児童発達支援</t>
        </is>
      </c>
      <c r="C37" s="8" t="inlineStr">
        <is>
          <t>共生型／21人以上</t>
        </is>
      </c>
      <c r="D37" s="31" t="inlineStr">
        <is>
          <t>要確認</t>
        </is>
      </c>
      <c r="E37" s="8" t="inlineStr">
        <is>
          <t>区分3</t>
        </is>
      </c>
      <c r="F37" s="8" t="inlineStr">
        <is>
          <t>未収載。告示 別表（児発＝第1、放デイ＝第3）で該当する単位数を確認し、D列に数値で記入すること。裏が取れない値を置いていない</t>
        </is>
      </c>
    </row>
    <row r="38" ht="22" customHeight="1">
      <c r="A38" s="8" t="inlineStr">
        <is>
          <t>児童発達支援基準該当10人以下区分1</t>
        </is>
      </c>
      <c r="B38" s="8" t="inlineStr">
        <is>
          <t>児童発達支援</t>
        </is>
      </c>
      <c r="C38" s="8" t="inlineStr">
        <is>
          <t>基準該当／10人以下</t>
        </is>
      </c>
      <c r="D38" s="31" t="inlineStr">
        <is>
          <t>要確認</t>
        </is>
      </c>
      <c r="E38" s="8" t="inlineStr">
        <is>
          <t>区分1</t>
        </is>
      </c>
      <c r="F38" s="8" t="inlineStr">
        <is>
          <t>未収載。告示 別表（児発＝第1、放デイ＝第3）で該当する単位数を確認し、D列に数値で記入すること。裏が取れない値を置いていない</t>
        </is>
      </c>
    </row>
    <row r="39" ht="22" customHeight="1">
      <c r="A39" s="8" t="inlineStr">
        <is>
          <t>児童発達支援基準該当10人以下区分2</t>
        </is>
      </c>
      <c r="B39" s="8" t="inlineStr">
        <is>
          <t>児童発達支援</t>
        </is>
      </c>
      <c r="C39" s="8" t="inlineStr">
        <is>
          <t>基準該当／10人以下</t>
        </is>
      </c>
      <c r="D39" s="31" t="inlineStr">
        <is>
          <t>要確認</t>
        </is>
      </c>
      <c r="E39" s="8" t="inlineStr">
        <is>
          <t>区分2</t>
        </is>
      </c>
      <c r="F39" s="8" t="inlineStr">
        <is>
          <t>未収載。告示 別表（児発＝第1、放デイ＝第3）で該当する単位数を確認し、D列に数値で記入すること。裏が取れない値を置いていない</t>
        </is>
      </c>
    </row>
    <row r="40" ht="22" customHeight="1">
      <c r="A40" s="8" t="inlineStr">
        <is>
          <t>児童発達支援基準該当10人以下区分3</t>
        </is>
      </c>
      <c r="B40" s="8" t="inlineStr">
        <is>
          <t>児童発達支援</t>
        </is>
      </c>
      <c r="C40" s="8" t="inlineStr">
        <is>
          <t>基準該当／10人以下</t>
        </is>
      </c>
      <c r="D40" s="31" t="inlineStr">
        <is>
          <t>要確認</t>
        </is>
      </c>
      <c r="E40" s="8" t="inlineStr">
        <is>
          <t>区分3</t>
        </is>
      </c>
      <c r="F40" s="8" t="inlineStr">
        <is>
          <t>未収載。告示 別表（児発＝第1、放デイ＝第3）で該当する単位数を確認し、D列に数値で記入すること。裏が取れない値を置いていない</t>
        </is>
      </c>
    </row>
    <row r="41" ht="22" customHeight="1">
      <c r="A41" s="8" t="inlineStr">
        <is>
          <t>児童発達支援基準該当11〜20人区分1</t>
        </is>
      </c>
      <c r="B41" s="8" t="inlineStr">
        <is>
          <t>児童発達支援</t>
        </is>
      </c>
      <c r="C41" s="8" t="inlineStr">
        <is>
          <t>基準該当／11〜20人</t>
        </is>
      </c>
      <c r="D41" s="31" t="inlineStr">
        <is>
          <t>要確認</t>
        </is>
      </c>
      <c r="E41" s="8" t="inlineStr">
        <is>
          <t>区分1</t>
        </is>
      </c>
      <c r="F41" s="8" t="inlineStr">
        <is>
          <t>未収載。告示 別表（児発＝第1、放デイ＝第3）で該当する単位数を確認し、D列に数値で記入すること。裏が取れない値を置いていない</t>
        </is>
      </c>
    </row>
    <row r="42" ht="22" customHeight="1">
      <c r="A42" s="8" t="inlineStr">
        <is>
          <t>児童発達支援基準該当11〜20人区分2</t>
        </is>
      </c>
      <c r="B42" s="8" t="inlineStr">
        <is>
          <t>児童発達支援</t>
        </is>
      </c>
      <c r="C42" s="8" t="inlineStr">
        <is>
          <t>基準該当／11〜20人</t>
        </is>
      </c>
      <c r="D42" s="31" t="inlineStr">
        <is>
          <t>要確認</t>
        </is>
      </c>
      <c r="E42" s="8" t="inlineStr">
        <is>
          <t>区分2</t>
        </is>
      </c>
      <c r="F42" s="8" t="inlineStr">
        <is>
          <t>未収載。告示 別表（児発＝第1、放デイ＝第3）で該当する単位数を確認し、D列に数値で記入すること。裏が取れない値を置いていない</t>
        </is>
      </c>
    </row>
    <row r="43" ht="22" customHeight="1">
      <c r="A43" s="8" t="inlineStr">
        <is>
          <t>児童発達支援基準該当11〜20人区分3</t>
        </is>
      </c>
      <c r="B43" s="8" t="inlineStr">
        <is>
          <t>児童発達支援</t>
        </is>
      </c>
      <c r="C43" s="8" t="inlineStr">
        <is>
          <t>基準該当／11〜20人</t>
        </is>
      </c>
      <c r="D43" s="31" t="inlineStr">
        <is>
          <t>要確認</t>
        </is>
      </c>
      <c r="E43" s="8" t="inlineStr">
        <is>
          <t>区分3</t>
        </is>
      </c>
      <c r="F43" s="8" t="inlineStr">
        <is>
          <t>未収載。告示 別表（児発＝第1、放デイ＝第3）で該当する単位数を確認し、D列に数値で記入すること。裏が取れない値を置いていない</t>
        </is>
      </c>
    </row>
    <row r="44" ht="22" customHeight="1">
      <c r="A44" s="8" t="inlineStr">
        <is>
          <t>児童発達支援基準該当21人以上区分1</t>
        </is>
      </c>
      <c r="B44" s="8" t="inlineStr">
        <is>
          <t>児童発達支援</t>
        </is>
      </c>
      <c r="C44" s="8" t="inlineStr">
        <is>
          <t>基準該当／21人以上</t>
        </is>
      </c>
      <c r="D44" s="31" t="inlineStr">
        <is>
          <t>要確認</t>
        </is>
      </c>
      <c r="E44" s="8" t="inlineStr">
        <is>
          <t>区分1</t>
        </is>
      </c>
      <c r="F44" s="8" t="inlineStr">
        <is>
          <t>未収載。告示 別表（児発＝第1、放デイ＝第3）で該当する単位数を確認し、D列に数値で記入すること。裏が取れない値を置いていない</t>
        </is>
      </c>
    </row>
    <row r="45" ht="22" customHeight="1">
      <c r="A45" s="8" t="inlineStr">
        <is>
          <t>児童発達支援基準該当21人以上区分2</t>
        </is>
      </c>
      <c r="B45" s="8" t="inlineStr">
        <is>
          <t>児童発達支援</t>
        </is>
      </c>
      <c r="C45" s="8" t="inlineStr">
        <is>
          <t>基準該当／21人以上</t>
        </is>
      </c>
      <c r="D45" s="31" t="inlineStr">
        <is>
          <t>要確認</t>
        </is>
      </c>
      <c r="E45" s="8" t="inlineStr">
        <is>
          <t>区分2</t>
        </is>
      </c>
      <c r="F45" s="8" t="inlineStr">
        <is>
          <t>未収載。告示 別表（児発＝第1、放デイ＝第3）で該当する単位数を確認し、D列に数値で記入すること。裏が取れない値を置いていない</t>
        </is>
      </c>
    </row>
    <row r="46" ht="22" customHeight="1">
      <c r="A46" s="8" t="inlineStr">
        <is>
          <t>児童発達支援基準該当21人以上区分3</t>
        </is>
      </c>
      <c r="B46" s="8" t="inlineStr">
        <is>
          <t>児童発達支援</t>
        </is>
      </c>
      <c r="C46" s="8" t="inlineStr">
        <is>
          <t>基準該当／21人以上</t>
        </is>
      </c>
      <c r="D46" s="31" t="inlineStr">
        <is>
          <t>要確認</t>
        </is>
      </c>
      <c r="E46" s="8" t="inlineStr">
        <is>
          <t>区分3</t>
        </is>
      </c>
      <c r="F46" s="8" t="inlineStr">
        <is>
          <t>未収載。告示 別表（児発＝第1、放デイ＝第3）で該当する単位数を確認し、D列に数値で記入すること。裏が取れない値を置いていない</t>
        </is>
      </c>
    </row>
    <row r="47" ht="22" customHeight="1">
      <c r="A47" s="8" t="inlineStr">
        <is>
          <t>放課後等デイサービス児発センター10人以下区分1</t>
        </is>
      </c>
      <c r="B47" s="8" t="inlineStr">
        <is>
          <t>放課後等デイサービス</t>
        </is>
      </c>
      <c r="C47" s="8" t="inlineStr">
        <is>
          <t>児発センター／10人以下</t>
        </is>
      </c>
      <c r="D47" s="31" t="inlineStr">
        <is>
          <t>要確認</t>
        </is>
      </c>
      <c r="E47" s="8" t="inlineStr">
        <is>
          <t>区分1</t>
        </is>
      </c>
      <c r="F47" s="8" t="inlineStr">
        <is>
          <t>未収載。告示 別表（児発＝第1、放デイ＝第3）で該当する単位数を確認し、D列に数値で記入すること。裏が取れない値を置いていない</t>
        </is>
      </c>
    </row>
    <row r="48" ht="22" customHeight="1">
      <c r="A48" s="8" t="inlineStr">
        <is>
          <t>放課後等デイサービス児発センター10人以下区分2</t>
        </is>
      </c>
      <c r="B48" s="8" t="inlineStr">
        <is>
          <t>放課後等デイサービス</t>
        </is>
      </c>
      <c r="C48" s="8" t="inlineStr">
        <is>
          <t>児発センター／10人以下</t>
        </is>
      </c>
      <c r="D48" s="31" t="inlineStr">
        <is>
          <t>要確認</t>
        </is>
      </c>
      <c r="E48" s="8" t="inlineStr">
        <is>
          <t>区分2</t>
        </is>
      </c>
      <c r="F48" s="8" t="inlineStr">
        <is>
          <t>未収載。告示 別表（児発＝第1、放デイ＝第3）で該当する単位数を確認し、D列に数値で記入すること。裏が取れない値を置いていない</t>
        </is>
      </c>
    </row>
    <row r="49" ht="22" customHeight="1">
      <c r="A49" s="8" t="inlineStr">
        <is>
          <t>放課後等デイサービス児発センター10人以下区分3</t>
        </is>
      </c>
      <c r="B49" s="8" t="inlineStr">
        <is>
          <t>放課後等デイサービス</t>
        </is>
      </c>
      <c r="C49" s="8" t="inlineStr">
        <is>
          <t>児発センター／10人以下</t>
        </is>
      </c>
      <c r="D49" s="31" t="inlineStr">
        <is>
          <t>要確認</t>
        </is>
      </c>
      <c r="E49" s="8" t="inlineStr">
        <is>
          <t>区分3</t>
        </is>
      </c>
      <c r="F49" s="8" t="inlineStr">
        <is>
          <t>未収載。告示 別表（児発＝第1、放デイ＝第3）で該当する単位数を確認し、D列に数値で記入すること。裏が取れない値を置いていない</t>
        </is>
      </c>
    </row>
    <row r="50" ht="22" customHeight="1">
      <c r="A50" s="8" t="inlineStr">
        <is>
          <t>放課後等デイサービス児発センター11〜20人区分1</t>
        </is>
      </c>
      <c r="B50" s="8" t="inlineStr">
        <is>
          <t>放課後等デイサービス</t>
        </is>
      </c>
      <c r="C50" s="8" t="inlineStr">
        <is>
          <t>児発センター／11〜20人</t>
        </is>
      </c>
      <c r="D50" s="31" t="inlineStr">
        <is>
          <t>要確認</t>
        </is>
      </c>
      <c r="E50" s="8" t="inlineStr">
        <is>
          <t>区分1</t>
        </is>
      </c>
      <c r="F50" s="8" t="inlineStr">
        <is>
          <t>未収載。告示 別表（児発＝第1、放デイ＝第3）で該当する単位数を確認し、D列に数値で記入すること。裏が取れない値を置いていない</t>
        </is>
      </c>
    </row>
    <row r="51" ht="22" customHeight="1">
      <c r="A51" s="8" t="inlineStr">
        <is>
          <t>放課後等デイサービス児発センター11〜20人区分2</t>
        </is>
      </c>
      <c r="B51" s="8" t="inlineStr">
        <is>
          <t>放課後等デイサービス</t>
        </is>
      </c>
      <c r="C51" s="8" t="inlineStr">
        <is>
          <t>児発センター／11〜20人</t>
        </is>
      </c>
      <c r="D51" s="31" t="inlineStr">
        <is>
          <t>要確認</t>
        </is>
      </c>
      <c r="E51" s="8" t="inlineStr">
        <is>
          <t>区分2</t>
        </is>
      </c>
      <c r="F51" s="8" t="inlineStr">
        <is>
          <t>未収載。告示 別表（児発＝第1、放デイ＝第3）で該当する単位数を確認し、D列に数値で記入すること。裏が取れない値を置いていない</t>
        </is>
      </c>
    </row>
    <row r="52" ht="22" customHeight="1">
      <c r="A52" s="8" t="inlineStr">
        <is>
          <t>放課後等デイサービス児発センター11〜20人区分3</t>
        </is>
      </c>
      <c r="B52" s="8" t="inlineStr">
        <is>
          <t>放課後等デイサービス</t>
        </is>
      </c>
      <c r="C52" s="8" t="inlineStr">
        <is>
          <t>児発センター／11〜20人</t>
        </is>
      </c>
      <c r="D52" s="31" t="inlineStr">
        <is>
          <t>要確認</t>
        </is>
      </c>
      <c r="E52" s="8" t="inlineStr">
        <is>
          <t>区分3</t>
        </is>
      </c>
      <c r="F52" s="8" t="inlineStr">
        <is>
          <t>未収載。告示 別表（児発＝第1、放デイ＝第3）で該当する単位数を確認し、D列に数値で記入すること。裏が取れない値を置いていない</t>
        </is>
      </c>
    </row>
    <row r="53" ht="22" customHeight="1">
      <c r="A53" s="8" t="inlineStr">
        <is>
          <t>放課後等デイサービス児発センター21人以上区分1</t>
        </is>
      </c>
      <c r="B53" s="8" t="inlineStr">
        <is>
          <t>放課後等デイサービス</t>
        </is>
      </c>
      <c r="C53" s="8" t="inlineStr">
        <is>
          <t>児発センター／21人以上</t>
        </is>
      </c>
      <c r="D53" s="31" t="inlineStr">
        <is>
          <t>要確認</t>
        </is>
      </c>
      <c r="E53" s="8" t="inlineStr">
        <is>
          <t>区分1</t>
        </is>
      </c>
      <c r="F53" s="8" t="inlineStr">
        <is>
          <t>未収載。告示 別表（児発＝第1、放デイ＝第3）で該当する単位数を確認し、D列に数値で記入すること。裏が取れない値を置いていない</t>
        </is>
      </c>
    </row>
    <row r="54" ht="22" customHeight="1">
      <c r="A54" s="8" t="inlineStr">
        <is>
          <t>放課後等デイサービス児発センター21人以上区分2</t>
        </is>
      </c>
      <c r="B54" s="8" t="inlineStr">
        <is>
          <t>放課後等デイサービス</t>
        </is>
      </c>
      <c r="C54" s="8" t="inlineStr">
        <is>
          <t>児発センター／21人以上</t>
        </is>
      </c>
      <c r="D54" s="31" t="inlineStr">
        <is>
          <t>要確認</t>
        </is>
      </c>
      <c r="E54" s="8" t="inlineStr">
        <is>
          <t>区分2</t>
        </is>
      </c>
      <c r="F54" s="8" t="inlineStr">
        <is>
          <t>未収載。告示 別表（児発＝第1、放デイ＝第3）で該当する単位数を確認し、D列に数値で記入すること。裏が取れない値を置いていない</t>
        </is>
      </c>
    </row>
    <row r="55" ht="22" customHeight="1">
      <c r="A55" s="8" t="inlineStr">
        <is>
          <t>放課後等デイサービス児発センター21人以上区分3</t>
        </is>
      </c>
      <c r="B55" s="8" t="inlineStr">
        <is>
          <t>放課後等デイサービス</t>
        </is>
      </c>
      <c r="C55" s="8" t="inlineStr">
        <is>
          <t>児発センター／21人以上</t>
        </is>
      </c>
      <c r="D55" s="31" t="inlineStr">
        <is>
          <t>要確認</t>
        </is>
      </c>
      <c r="E55" s="8" t="inlineStr">
        <is>
          <t>区分3</t>
        </is>
      </c>
      <c r="F55" s="8" t="inlineStr">
        <is>
          <t>未収載。告示 別表（児発＝第1、放デイ＝第3）で該当する単位数を確認し、D列に数値で記入すること。裏が取れない値を置いていない</t>
        </is>
      </c>
    </row>
    <row r="56" ht="22" customHeight="1">
      <c r="A56" s="8" t="inlineStr">
        <is>
          <t>放課後等デイサービスセンター以外10人以下区分1</t>
        </is>
      </c>
      <c r="B56" s="8" t="inlineStr">
        <is>
          <t>放課後等デイサービス</t>
        </is>
      </c>
      <c r="C56" s="8" t="inlineStr">
        <is>
          <t>センター以外／10人以下</t>
        </is>
      </c>
      <c r="D56" s="32" t="n">
        <v>574</v>
      </c>
      <c r="E56" s="8" t="inlineStr">
        <is>
          <t>区分1</t>
        </is>
      </c>
      <c r="F56" s="8" t="inlineStr">
        <is>
          <t>告示 別表 第3の1 イ。医療的ケア区分に該当しない場合。令和8年6月時点。自事業所の類型で必ず告示原文と突合すること</t>
        </is>
      </c>
    </row>
    <row r="57" ht="22" customHeight="1">
      <c r="A57" s="8" t="inlineStr">
        <is>
          <t>放課後等デイサービスセンター以外10人以下区分2</t>
        </is>
      </c>
      <c r="B57" s="8" t="inlineStr">
        <is>
          <t>放課後等デイサービス</t>
        </is>
      </c>
      <c r="C57" s="8" t="inlineStr">
        <is>
          <t>センター以外／10人以下</t>
        </is>
      </c>
      <c r="D57" s="32" t="n">
        <v>609</v>
      </c>
      <c r="E57" s="8" t="inlineStr">
        <is>
          <t>区分2</t>
        </is>
      </c>
      <c r="F57" s="8" t="inlineStr">
        <is>
          <t>告示 別表 第3の1 イ。医療的ケア区分に該当しない場合。令和8年6月時点。自事業所の類型で必ず告示原文と突合すること</t>
        </is>
      </c>
    </row>
    <row r="58" ht="22" customHeight="1">
      <c r="A58" s="8" t="inlineStr">
        <is>
          <t>放課後等デイサービスセンター以外10人以下区分3</t>
        </is>
      </c>
      <c r="B58" s="8" t="inlineStr">
        <is>
          <t>放課後等デイサービス</t>
        </is>
      </c>
      <c r="C58" s="8" t="inlineStr">
        <is>
          <t>センター以外／10人以下</t>
        </is>
      </c>
      <c r="D58" s="32" t="n">
        <v>666</v>
      </c>
      <c r="E58" s="8" t="inlineStr">
        <is>
          <t>区分3</t>
        </is>
      </c>
      <c r="F58" s="8" t="inlineStr">
        <is>
          <t>告示 別表 第3の1 イ。医療的ケア区分に該当しない場合。令和8年6月時点。自事業所の類型で必ず告示原文と突合すること</t>
        </is>
      </c>
    </row>
    <row r="59" ht="22" customHeight="1">
      <c r="A59" s="8" t="inlineStr">
        <is>
          <t>放課後等デイサービスセンター以外11〜20人区分1</t>
        </is>
      </c>
      <c r="B59" s="8" t="inlineStr">
        <is>
          <t>放課後等デイサービス</t>
        </is>
      </c>
      <c r="C59" s="8" t="inlineStr">
        <is>
          <t>センター以外／11〜20人</t>
        </is>
      </c>
      <c r="D59" s="31" t="inlineStr">
        <is>
          <t>要確認</t>
        </is>
      </c>
      <c r="E59" s="8" t="inlineStr">
        <is>
          <t>区分1</t>
        </is>
      </c>
      <c r="F59" s="8" t="inlineStr">
        <is>
          <t>未収載。告示 別表（児発＝第1、放デイ＝第3）で該当する単位数を確認し、D列に数値で記入すること。裏が取れない値を置いていない</t>
        </is>
      </c>
    </row>
    <row r="60" ht="22" customHeight="1">
      <c r="A60" s="8" t="inlineStr">
        <is>
          <t>放課後等デイサービスセンター以外11〜20人区分2</t>
        </is>
      </c>
      <c r="B60" s="8" t="inlineStr">
        <is>
          <t>放課後等デイサービス</t>
        </is>
      </c>
      <c r="C60" s="8" t="inlineStr">
        <is>
          <t>センター以外／11〜20人</t>
        </is>
      </c>
      <c r="D60" s="31" t="inlineStr">
        <is>
          <t>要確認</t>
        </is>
      </c>
      <c r="E60" s="8" t="inlineStr">
        <is>
          <t>区分2</t>
        </is>
      </c>
      <c r="F60" s="8" t="inlineStr">
        <is>
          <t>未収載。告示 別表（児発＝第1、放デイ＝第3）で該当する単位数を確認し、D列に数値で記入すること。裏が取れない値を置いていない</t>
        </is>
      </c>
    </row>
    <row r="61" ht="22" customHeight="1">
      <c r="A61" s="8" t="inlineStr">
        <is>
          <t>放課後等デイサービスセンター以外11〜20人区分3</t>
        </is>
      </c>
      <c r="B61" s="8" t="inlineStr">
        <is>
          <t>放課後等デイサービス</t>
        </is>
      </c>
      <c r="C61" s="8" t="inlineStr">
        <is>
          <t>センター以外／11〜20人</t>
        </is>
      </c>
      <c r="D61" s="31" t="inlineStr">
        <is>
          <t>要確認</t>
        </is>
      </c>
      <c r="E61" s="8" t="inlineStr">
        <is>
          <t>区分3</t>
        </is>
      </c>
      <c r="F61" s="8" t="inlineStr">
        <is>
          <t>未収載。告示 別表（児発＝第1、放デイ＝第3）で該当する単位数を確認し、D列に数値で記入すること。裏が取れない値を置いていない</t>
        </is>
      </c>
    </row>
    <row r="62" ht="22" customHeight="1">
      <c r="A62" s="8" t="inlineStr">
        <is>
          <t>放課後等デイサービスセンター以外21人以上区分1</t>
        </is>
      </c>
      <c r="B62" s="8" t="inlineStr">
        <is>
          <t>放課後等デイサービス</t>
        </is>
      </c>
      <c r="C62" s="8" t="inlineStr">
        <is>
          <t>センター以外／21人以上</t>
        </is>
      </c>
      <c r="D62" s="31" t="inlineStr">
        <is>
          <t>要確認</t>
        </is>
      </c>
      <c r="E62" s="8" t="inlineStr">
        <is>
          <t>区分1</t>
        </is>
      </c>
      <c r="F62" s="8" t="inlineStr">
        <is>
          <t>未収載。告示 別表（児発＝第1、放デイ＝第3）で該当する単位数を確認し、D列に数値で記入すること。裏が取れない値を置いていない</t>
        </is>
      </c>
    </row>
    <row r="63" ht="22" customHeight="1">
      <c r="A63" s="8" t="inlineStr">
        <is>
          <t>放課後等デイサービスセンター以外21人以上区分2</t>
        </is>
      </c>
      <c r="B63" s="8" t="inlineStr">
        <is>
          <t>放課後等デイサービス</t>
        </is>
      </c>
      <c r="C63" s="8" t="inlineStr">
        <is>
          <t>センター以外／21人以上</t>
        </is>
      </c>
      <c r="D63" s="31" t="inlineStr">
        <is>
          <t>要確認</t>
        </is>
      </c>
      <c r="E63" s="8" t="inlineStr">
        <is>
          <t>区分2</t>
        </is>
      </c>
      <c r="F63" s="8" t="inlineStr">
        <is>
          <t>未収載。告示 別表（児発＝第1、放デイ＝第3）で該当する単位数を確認し、D列に数値で記入すること。裏が取れない値を置いていない</t>
        </is>
      </c>
    </row>
    <row r="64" ht="22" customHeight="1">
      <c r="A64" s="8" t="inlineStr">
        <is>
          <t>放課後等デイサービスセンター以外21人以上区分3</t>
        </is>
      </c>
      <c r="B64" s="8" t="inlineStr">
        <is>
          <t>放課後等デイサービス</t>
        </is>
      </c>
      <c r="C64" s="8" t="inlineStr">
        <is>
          <t>センター以外／21人以上</t>
        </is>
      </c>
      <c r="D64" s="31" t="inlineStr">
        <is>
          <t>要確認</t>
        </is>
      </c>
      <c r="E64" s="8" t="inlineStr">
        <is>
          <t>区分3</t>
        </is>
      </c>
      <c r="F64" s="8" t="inlineStr">
        <is>
          <t>未収載。告示 別表（児発＝第1、放デイ＝第3）で該当する単位数を確認し、D列に数値で記入すること。裏が取れない値を置いていない</t>
        </is>
      </c>
    </row>
    <row r="65" ht="22" customHeight="1">
      <c r="A65" s="8" t="inlineStr">
        <is>
          <t>放課後等デイサービス主として重症心身障害児10人以下区分1</t>
        </is>
      </c>
      <c r="B65" s="8" t="inlineStr">
        <is>
          <t>放課後等デイサービス</t>
        </is>
      </c>
      <c r="C65" s="8" t="inlineStr">
        <is>
          <t>主として重症心身障害児／10人以下</t>
        </is>
      </c>
      <c r="D65" s="31" t="inlineStr">
        <is>
          <t>要確認</t>
        </is>
      </c>
      <c r="E65" s="8" t="inlineStr">
        <is>
          <t>区分1</t>
        </is>
      </c>
      <c r="F65" s="8" t="inlineStr">
        <is>
          <t>未収載。告示 別表（児発＝第1、放デイ＝第3）で該当する単位数を確認し、D列に数値で記入すること。裏が取れない値を置いていない</t>
        </is>
      </c>
    </row>
    <row r="66" ht="22" customHeight="1">
      <c r="A66" s="8" t="inlineStr">
        <is>
          <t>放課後等デイサービス主として重症心身障害児10人以下区分2</t>
        </is>
      </c>
      <c r="B66" s="8" t="inlineStr">
        <is>
          <t>放課後等デイサービス</t>
        </is>
      </c>
      <c r="C66" s="8" t="inlineStr">
        <is>
          <t>主として重症心身障害児／10人以下</t>
        </is>
      </c>
      <c r="D66" s="31" t="inlineStr">
        <is>
          <t>要確認</t>
        </is>
      </c>
      <c r="E66" s="8" t="inlineStr">
        <is>
          <t>区分2</t>
        </is>
      </c>
      <c r="F66" s="8" t="inlineStr">
        <is>
          <t>未収載。告示 別表（児発＝第1、放デイ＝第3）で該当する単位数を確認し、D列に数値で記入すること。裏が取れない値を置いていない</t>
        </is>
      </c>
    </row>
    <row r="67" ht="22" customHeight="1">
      <c r="A67" s="8" t="inlineStr">
        <is>
          <t>放課後等デイサービス主として重症心身障害児10人以下区分3</t>
        </is>
      </c>
      <c r="B67" s="8" t="inlineStr">
        <is>
          <t>放課後等デイサービス</t>
        </is>
      </c>
      <c r="C67" s="8" t="inlineStr">
        <is>
          <t>主として重症心身障害児／10人以下</t>
        </is>
      </c>
      <c r="D67" s="31" t="inlineStr">
        <is>
          <t>要確認</t>
        </is>
      </c>
      <c r="E67" s="8" t="inlineStr">
        <is>
          <t>区分3</t>
        </is>
      </c>
      <c r="F67" s="8" t="inlineStr">
        <is>
          <t>未収載。告示 別表（児発＝第1、放デイ＝第3）で該当する単位数を確認し、D列に数値で記入すること。裏が取れない値を置いていない</t>
        </is>
      </c>
    </row>
    <row r="68" ht="22" customHeight="1">
      <c r="A68" s="8" t="inlineStr">
        <is>
          <t>放課後等デイサービス主として重症心身障害児11〜20人区分1</t>
        </is>
      </c>
      <c r="B68" s="8" t="inlineStr">
        <is>
          <t>放課後等デイサービス</t>
        </is>
      </c>
      <c r="C68" s="8" t="inlineStr">
        <is>
          <t>主として重症心身障害児／11〜20人</t>
        </is>
      </c>
      <c r="D68" s="31" t="inlineStr">
        <is>
          <t>要確認</t>
        </is>
      </c>
      <c r="E68" s="8" t="inlineStr">
        <is>
          <t>区分1</t>
        </is>
      </c>
      <c r="F68" s="8" t="inlineStr">
        <is>
          <t>未収載。告示 別表（児発＝第1、放デイ＝第3）で該当する単位数を確認し、D列に数値で記入すること。裏が取れない値を置いていない</t>
        </is>
      </c>
    </row>
    <row r="69" ht="22" customHeight="1">
      <c r="A69" s="8" t="inlineStr">
        <is>
          <t>放課後等デイサービス主として重症心身障害児11〜20人区分2</t>
        </is>
      </c>
      <c r="B69" s="8" t="inlineStr">
        <is>
          <t>放課後等デイサービス</t>
        </is>
      </c>
      <c r="C69" s="8" t="inlineStr">
        <is>
          <t>主として重症心身障害児／11〜20人</t>
        </is>
      </c>
      <c r="D69" s="31" t="inlineStr">
        <is>
          <t>要確認</t>
        </is>
      </c>
      <c r="E69" s="8" t="inlineStr">
        <is>
          <t>区分2</t>
        </is>
      </c>
      <c r="F69" s="8" t="inlineStr">
        <is>
          <t>未収載。告示 別表（児発＝第1、放デイ＝第3）で該当する単位数を確認し、D列に数値で記入すること。裏が取れない値を置いていない</t>
        </is>
      </c>
    </row>
    <row r="70" ht="22" customHeight="1">
      <c r="A70" s="8" t="inlineStr">
        <is>
          <t>放課後等デイサービス主として重症心身障害児11〜20人区分3</t>
        </is>
      </c>
      <c r="B70" s="8" t="inlineStr">
        <is>
          <t>放課後等デイサービス</t>
        </is>
      </c>
      <c r="C70" s="8" t="inlineStr">
        <is>
          <t>主として重症心身障害児／11〜20人</t>
        </is>
      </c>
      <c r="D70" s="31" t="inlineStr">
        <is>
          <t>要確認</t>
        </is>
      </c>
      <c r="E70" s="8" t="inlineStr">
        <is>
          <t>区分3</t>
        </is>
      </c>
      <c r="F70" s="8" t="inlineStr">
        <is>
          <t>未収載。告示 別表（児発＝第1、放デイ＝第3）で該当する単位数を確認し、D列に数値で記入すること。裏が取れない値を置いていない</t>
        </is>
      </c>
    </row>
    <row r="71" ht="22" customHeight="1">
      <c r="A71" s="8" t="inlineStr">
        <is>
          <t>放課後等デイサービス主として重症心身障害児21人以上区分1</t>
        </is>
      </c>
      <c r="B71" s="8" t="inlineStr">
        <is>
          <t>放課後等デイサービス</t>
        </is>
      </c>
      <c r="C71" s="8" t="inlineStr">
        <is>
          <t>主として重症心身障害児／21人以上</t>
        </is>
      </c>
      <c r="D71" s="31" t="inlineStr">
        <is>
          <t>要確認</t>
        </is>
      </c>
      <c r="E71" s="8" t="inlineStr">
        <is>
          <t>区分1</t>
        </is>
      </c>
      <c r="F71" s="8" t="inlineStr">
        <is>
          <t>未収載。告示 別表（児発＝第1、放デイ＝第3）で該当する単位数を確認し、D列に数値で記入すること。裏が取れない値を置いていない</t>
        </is>
      </c>
    </row>
    <row r="72" ht="22" customHeight="1">
      <c r="A72" s="8" t="inlineStr">
        <is>
          <t>放課後等デイサービス主として重症心身障害児21人以上区分2</t>
        </is>
      </c>
      <c r="B72" s="8" t="inlineStr">
        <is>
          <t>放課後等デイサービス</t>
        </is>
      </c>
      <c r="C72" s="8" t="inlineStr">
        <is>
          <t>主として重症心身障害児／21人以上</t>
        </is>
      </c>
      <c r="D72" s="31" t="inlineStr">
        <is>
          <t>要確認</t>
        </is>
      </c>
      <c r="E72" s="8" t="inlineStr">
        <is>
          <t>区分2</t>
        </is>
      </c>
      <c r="F72" s="8" t="inlineStr">
        <is>
          <t>未収載。告示 別表（児発＝第1、放デイ＝第3）で該当する単位数を確認し、D列に数値で記入すること。裏が取れない値を置いていない</t>
        </is>
      </c>
    </row>
    <row r="73" ht="22" customHeight="1">
      <c r="A73" s="8" t="inlineStr">
        <is>
          <t>放課後等デイサービス主として重症心身障害児21人以上区分3</t>
        </is>
      </c>
      <c r="B73" s="8" t="inlineStr">
        <is>
          <t>放課後等デイサービス</t>
        </is>
      </c>
      <c r="C73" s="8" t="inlineStr">
        <is>
          <t>主として重症心身障害児／21人以上</t>
        </is>
      </c>
      <c r="D73" s="31" t="inlineStr">
        <is>
          <t>要確認</t>
        </is>
      </c>
      <c r="E73" s="8" t="inlineStr">
        <is>
          <t>区分3</t>
        </is>
      </c>
      <c r="F73" s="8" t="inlineStr">
        <is>
          <t>未収載。告示 別表（児発＝第1、放デイ＝第3）で該当する単位数を確認し、D列に数値で記入すること。裏が取れない値を置いていない</t>
        </is>
      </c>
    </row>
    <row r="74" ht="22" customHeight="1">
      <c r="A74" s="8" t="inlineStr">
        <is>
          <t>放課後等デイサービス共生型10人以下区分1</t>
        </is>
      </c>
      <c r="B74" s="8" t="inlineStr">
        <is>
          <t>放課後等デイサービス</t>
        </is>
      </c>
      <c r="C74" s="8" t="inlineStr">
        <is>
          <t>共生型／10人以下</t>
        </is>
      </c>
      <c r="D74" s="31" t="inlineStr">
        <is>
          <t>要確認</t>
        </is>
      </c>
      <c r="E74" s="8" t="inlineStr">
        <is>
          <t>区分1</t>
        </is>
      </c>
      <c r="F74" s="8" t="inlineStr">
        <is>
          <t>未収載。告示 別表（児発＝第1、放デイ＝第3）で該当する単位数を確認し、D列に数値で記入すること。裏が取れない値を置いていない</t>
        </is>
      </c>
    </row>
    <row r="75" ht="22" customHeight="1">
      <c r="A75" s="8" t="inlineStr">
        <is>
          <t>放課後等デイサービス共生型10人以下区分2</t>
        </is>
      </c>
      <c r="B75" s="8" t="inlineStr">
        <is>
          <t>放課後等デイサービス</t>
        </is>
      </c>
      <c r="C75" s="8" t="inlineStr">
        <is>
          <t>共生型／10人以下</t>
        </is>
      </c>
      <c r="D75" s="31" t="inlineStr">
        <is>
          <t>要確認</t>
        </is>
      </c>
      <c r="E75" s="8" t="inlineStr">
        <is>
          <t>区分2</t>
        </is>
      </c>
      <c r="F75" s="8" t="inlineStr">
        <is>
          <t>未収載。告示 別表（児発＝第1、放デイ＝第3）で該当する単位数を確認し、D列に数値で記入すること。裏が取れない値を置いていない</t>
        </is>
      </c>
    </row>
    <row r="76" ht="22" customHeight="1">
      <c r="A76" s="8" t="inlineStr">
        <is>
          <t>放課後等デイサービス共生型10人以下区分3</t>
        </is>
      </c>
      <c r="B76" s="8" t="inlineStr">
        <is>
          <t>放課後等デイサービス</t>
        </is>
      </c>
      <c r="C76" s="8" t="inlineStr">
        <is>
          <t>共生型／10人以下</t>
        </is>
      </c>
      <c r="D76" s="31" t="inlineStr">
        <is>
          <t>要確認</t>
        </is>
      </c>
      <c r="E76" s="8" t="inlineStr">
        <is>
          <t>区分3</t>
        </is>
      </c>
      <c r="F76" s="8" t="inlineStr">
        <is>
          <t>未収載。告示 別表（児発＝第1、放デイ＝第3）で該当する単位数を確認し、D列に数値で記入すること。裏が取れない値を置いていない</t>
        </is>
      </c>
    </row>
    <row r="77" ht="22" customHeight="1">
      <c r="A77" s="8" t="inlineStr">
        <is>
          <t>放課後等デイサービス共生型11〜20人区分1</t>
        </is>
      </c>
      <c r="B77" s="8" t="inlineStr">
        <is>
          <t>放課後等デイサービス</t>
        </is>
      </c>
      <c r="C77" s="8" t="inlineStr">
        <is>
          <t>共生型／11〜20人</t>
        </is>
      </c>
      <c r="D77" s="31" t="inlineStr">
        <is>
          <t>要確認</t>
        </is>
      </c>
      <c r="E77" s="8" t="inlineStr">
        <is>
          <t>区分1</t>
        </is>
      </c>
      <c r="F77" s="8" t="inlineStr">
        <is>
          <t>未収載。告示 別表（児発＝第1、放デイ＝第3）で該当する単位数を確認し、D列に数値で記入すること。裏が取れない値を置いていない</t>
        </is>
      </c>
    </row>
    <row r="78" ht="22" customHeight="1">
      <c r="A78" s="8" t="inlineStr">
        <is>
          <t>放課後等デイサービス共生型11〜20人区分2</t>
        </is>
      </c>
      <c r="B78" s="8" t="inlineStr">
        <is>
          <t>放課後等デイサービス</t>
        </is>
      </c>
      <c r="C78" s="8" t="inlineStr">
        <is>
          <t>共生型／11〜20人</t>
        </is>
      </c>
      <c r="D78" s="31" t="inlineStr">
        <is>
          <t>要確認</t>
        </is>
      </c>
      <c r="E78" s="8" t="inlineStr">
        <is>
          <t>区分2</t>
        </is>
      </c>
      <c r="F78" s="8" t="inlineStr">
        <is>
          <t>未収載。告示 別表（児発＝第1、放デイ＝第3）で該当する単位数を確認し、D列に数値で記入すること。裏が取れない値を置いていない</t>
        </is>
      </c>
    </row>
    <row r="79" ht="22" customHeight="1">
      <c r="A79" s="8" t="inlineStr">
        <is>
          <t>放課後等デイサービス共生型11〜20人区分3</t>
        </is>
      </c>
      <c r="B79" s="8" t="inlineStr">
        <is>
          <t>放課後等デイサービス</t>
        </is>
      </c>
      <c r="C79" s="8" t="inlineStr">
        <is>
          <t>共生型／11〜20人</t>
        </is>
      </c>
      <c r="D79" s="31" t="inlineStr">
        <is>
          <t>要確認</t>
        </is>
      </c>
      <c r="E79" s="8" t="inlineStr">
        <is>
          <t>区分3</t>
        </is>
      </c>
      <c r="F79" s="8" t="inlineStr">
        <is>
          <t>未収載。告示 別表（児発＝第1、放デイ＝第3）で該当する単位数を確認し、D列に数値で記入すること。裏が取れない値を置いていない</t>
        </is>
      </c>
    </row>
    <row r="80" ht="22" customHeight="1">
      <c r="A80" s="8" t="inlineStr">
        <is>
          <t>放課後等デイサービス共生型21人以上区分1</t>
        </is>
      </c>
      <c r="B80" s="8" t="inlineStr">
        <is>
          <t>放課後等デイサービス</t>
        </is>
      </c>
      <c r="C80" s="8" t="inlineStr">
        <is>
          <t>共生型／21人以上</t>
        </is>
      </c>
      <c r="D80" s="31" t="inlineStr">
        <is>
          <t>要確認</t>
        </is>
      </c>
      <c r="E80" s="8" t="inlineStr">
        <is>
          <t>区分1</t>
        </is>
      </c>
      <c r="F80" s="8" t="inlineStr">
        <is>
          <t>未収載。告示 別表（児発＝第1、放デイ＝第3）で該当する単位数を確認し、D列に数値で記入すること。裏が取れない値を置いていない</t>
        </is>
      </c>
    </row>
    <row r="81" ht="22" customHeight="1">
      <c r="A81" s="8" t="inlineStr">
        <is>
          <t>放課後等デイサービス共生型21人以上区分2</t>
        </is>
      </c>
      <c r="B81" s="8" t="inlineStr">
        <is>
          <t>放課後等デイサービス</t>
        </is>
      </c>
      <c r="C81" s="8" t="inlineStr">
        <is>
          <t>共生型／21人以上</t>
        </is>
      </c>
      <c r="D81" s="31" t="inlineStr">
        <is>
          <t>要確認</t>
        </is>
      </c>
      <c r="E81" s="8" t="inlineStr">
        <is>
          <t>区分2</t>
        </is>
      </c>
      <c r="F81" s="8" t="inlineStr">
        <is>
          <t>未収載。告示 別表（児発＝第1、放デイ＝第3）で該当する単位数を確認し、D列に数値で記入すること。裏が取れない値を置いていない</t>
        </is>
      </c>
    </row>
    <row r="82" ht="22" customHeight="1">
      <c r="A82" s="8" t="inlineStr">
        <is>
          <t>放課後等デイサービス共生型21人以上区分3</t>
        </is>
      </c>
      <c r="B82" s="8" t="inlineStr">
        <is>
          <t>放課後等デイサービス</t>
        </is>
      </c>
      <c r="C82" s="8" t="inlineStr">
        <is>
          <t>共生型／21人以上</t>
        </is>
      </c>
      <c r="D82" s="31" t="inlineStr">
        <is>
          <t>要確認</t>
        </is>
      </c>
      <c r="E82" s="8" t="inlineStr">
        <is>
          <t>区分3</t>
        </is>
      </c>
      <c r="F82" s="8" t="inlineStr">
        <is>
          <t>未収載。告示 別表（児発＝第1、放デイ＝第3）で該当する単位数を確認し、D列に数値で記入すること。裏が取れない値を置いていない</t>
        </is>
      </c>
    </row>
    <row r="83" ht="22" customHeight="1">
      <c r="A83" s="8" t="inlineStr">
        <is>
          <t>放課後等デイサービス基準該当10人以下区分1</t>
        </is>
      </c>
      <c r="B83" s="8" t="inlineStr">
        <is>
          <t>放課後等デイサービス</t>
        </is>
      </c>
      <c r="C83" s="8" t="inlineStr">
        <is>
          <t>基準該当／10人以下</t>
        </is>
      </c>
      <c r="D83" s="31" t="inlineStr">
        <is>
          <t>要確認</t>
        </is>
      </c>
      <c r="E83" s="8" t="inlineStr">
        <is>
          <t>区分1</t>
        </is>
      </c>
      <c r="F83" s="8" t="inlineStr">
        <is>
          <t>未収載。告示 別表（児発＝第1、放デイ＝第3）で該当する単位数を確認し、D列に数値で記入すること。裏が取れない値を置いていない</t>
        </is>
      </c>
    </row>
    <row r="84" ht="22" customHeight="1">
      <c r="A84" s="8" t="inlineStr">
        <is>
          <t>放課後等デイサービス基準該当10人以下区分2</t>
        </is>
      </c>
      <c r="B84" s="8" t="inlineStr">
        <is>
          <t>放課後等デイサービス</t>
        </is>
      </c>
      <c r="C84" s="8" t="inlineStr">
        <is>
          <t>基準該当／10人以下</t>
        </is>
      </c>
      <c r="D84" s="31" t="inlineStr">
        <is>
          <t>要確認</t>
        </is>
      </c>
      <c r="E84" s="8" t="inlineStr">
        <is>
          <t>区分2</t>
        </is>
      </c>
      <c r="F84" s="8" t="inlineStr">
        <is>
          <t>未収載。告示 別表（児発＝第1、放デイ＝第3）で該当する単位数を確認し、D列に数値で記入すること。裏が取れない値を置いていない</t>
        </is>
      </c>
    </row>
    <row r="85" ht="22" customHeight="1">
      <c r="A85" s="8" t="inlineStr">
        <is>
          <t>放課後等デイサービス基準該当10人以下区分3</t>
        </is>
      </c>
      <c r="B85" s="8" t="inlineStr">
        <is>
          <t>放課後等デイサービス</t>
        </is>
      </c>
      <c r="C85" s="8" t="inlineStr">
        <is>
          <t>基準該当／10人以下</t>
        </is>
      </c>
      <c r="D85" s="31" t="inlineStr">
        <is>
          <t>要確認</t>
        </is>
      </c>
      <c r="E85" s="8" t="inlineStr">
        <is>
          <t>区分3</t>
        </is>
      </c>
      <c r="F85" s="8" t="inlineStr">
        <is>
          <t>未収載。告示 別表（児発＝第1、放デイ＝第3）で該当する単位数を確認し、D列に数値で記入すること。裏が取れない値を置いていない</t>
        </is>
      </c>
    </row>
    <row r="86" ht="22" customHeight="1">
      <c r="A86" s="8" t="inlineStr">
        <is>
          <t>放課後等デイサービス基準該当11〜20人区分1</t>
        </is>
      </c>
      <c r="B86" s="8" t="inlineStr">
        <is>
          <t>放課後等デイサービス</t>
        </is>
      </c>
      <c r="C86" s="8" t="inlineStr">
        <is>
          <t>基準該当／11〜20人</t>
        </is>
      </c>
      <c r="D86" s="31" t="inlineStr">
        <is>
          <t>要確認</t>
        </is>
      </c>
      <c r="E86" s="8" t="inlineStr">
        <is>
          <t>区分1</t>
        </is>
      </c>
      <c r="F86" s="8" t="inlineStr">
        <is>
          <t>未収載。告示 別表（児発＝第1、放デイ＝第3）で該当する単位数を確認し、D列に数値で記入すること。裏が取れない値を置いていない</t>
        </is>
      </c>
    </row>
    <row r="87" ht="22" customHeight="1">
      <c r="A87" s="8" t="inlineStr">
        <is>
          <t>放課後等デイサービス基準該当11〜20人区分2</t>
        </is>
      </c>
      <c r="B87" s="8" t="inlineStr">
        <is>
          <t>放課後等デイサービス</t>
        </is>
      </c>
      <c r="C87" s="8" t="inlineStr">
        <is>
          <t>基準該当／11〜20人</t>
        </is>
      </c>
      <c r="D87" s="31" t="inlineStr">
        <is>
          <t>要確認</t>
        </is>
      </c>
      <c r="E87" s="8" t="inlineStr">
        <is>
          <t>区分2</t>
        </is>
      </c>
      <c r="F87" s="8" t="inlineStr">
        <is>
          <t>未収載。告示 別表（児発＝第1、放デイ＝第3）で該当する単位数を確認し、D列に数値で記入すること。裏が取れない値を置いていない</t>
        </is>
      </c>
    </row>
    <row r="88" ht="22" customHeight="1">
      <c r="A88" s="8" t="inlineStr">
        <is>
          <t>放課後等デイサービス基準該当11〜20人区分3</t>
        </is>
      </c>
      <c r="B88" s="8" t="inlineStr">
        <is>
          <t>放課後等デイサービス</t>
        </is>
      </c>
      <c r="C88" s="8" t="inlineStr">
        <is>
          <t>基準該当／11〜20人</t>
        </is>
      </c>
      <c r="D88" s="31" t="inlineStr">
        <is>
          <t>要確認</t>
        </is>
      </c>
      <c r="E88" s="8" t="inlineStr">
        <is>
          <t>区分3</t>
        </is>
      </c>
      <c r="F88" s="8" t="inlineStr">
        <is>
          <t>未収載。告示 別表（児発＝第1、放デイ＝第3）で該当する単位数を確認し、D列に数値で記入すること。裏が取れない値を置いていない</t>
        </is>
      </c>
    </row>
    <row r="89" ht="22" customHeight="1">
      <c r="A89" s="8" t="inlineStr">
        <is>
          <t>放課後等デイサービス基準該当21人以上区分1</t>
        </is>
      </c>
      <c r="B89" s="8" t="inlineStr">
        <is>
          <t>放課後等デイサービス</t>
        </is>
      </c>
      <c r="C89" s="8" t="inlineStr">
        <is>
          <t>基準該当／21人以上</t>
        </is>
      </c>
      <c r="D89" s="31" t="inlineStr">
        <is>
          <t>要確認</t>
        </is>
      </c>
      <c r="E89" s="8" t="inlineStr">
        <is>
          <t>区分1</t>
        </is>
      </c>
      <c r="F89" s="8" t="inlineStr">
        <is>
          <t>未収載。告示 別表（児発＝第1、放デイ＝第3）で該当する単位数を確認し、D列に数値で記入すること。裏が取れない値を置いていない</t>
        </is>
      </c>
    </row>
    <row r="90" ht="22" customHeight="1">
      <c r="A90" s="8" t="inlineStr">
        <is>
          <t>放課後等デイサービス基準該当21人以上区分2</t>
        </is>
      </c>
      <c r="B90" s="8" t="inlineStr">
        <is>
          <t>放課後等デイサービス</t>
        </is>
      </c>
      <c r="C90" s="8" t="inlineStr">
        <is>
          <t>基準該当／21人以上</t>
        </is>
      </c>
      <c r="D90" s="31" t="inlineStr">
        <is>
          <t>要確認</t>
        </is>
      </c>
      <c r="E90" s="8" t="inlineStr">
        <is>
          <t>区分2</t>
        </is>
      </c>
      <c r="F90" s="8" t="inlineStr">
        <is>
          <t>未収載。告示 別表（児発＝第1、放デイ＝第3）で該当する単位数を確認し、D列に数値で記入すること。裏が取れない値を置いていない</t>
        </is>
      </c>
    </row>
    <row r="91" ht="22" customHeight="1">
      <c r="A91" s="8" t="inlineStr">
        <is>
          <t>放課後等デイサービス基準該当21人以上区分3</t>
        </is>
      </c>
      <c r="B91" s="8" t="inlineStr">
        <is>
          <t>放課後等デイサービス</t>
        </is>
      </c>
      <c r="C91" s="8" t="inlineStr">
        <is>
          <t>基準該当／21人以上</t>
        </is>
      </c>
      <c r="D91" s="31" t="inlineStr">
        <is>
          <t>要確認</t>
        </is>
      </c>
      <c r="E91" s="8" t="inlineStr">
        <is>
          <t>区分3</t>
        </is>
      </c>
      <c r="F91" s="8" t="inlineStr">
        <is>
          <t>未収載。告示 別表（児発＝第1、放デイ＝第3）で該当する単位数を確認し、D列に数値で記入すること。裏が取れない値を置いていない</t>
        </is>
      </c>
    </row>
    <row r="93" ht="30" customHeight="1">
      <c r="A93" s="8" t="inlineStr">
        <is>
          <t>医療的ケア区分1〜3に該当する障害児、児発センター、主として重症心身障害児を通わせる事業所、主として難聴児を通わせる事業所は基本報酬が別建て。上表に含めていないため、該当する場合は30_減算シミュレーションのB4に単位数を直接入力すること。</t>
        </is>
      </c>
      <c r="B93" s="15" t="n"/>
      <c r="C93" s="15" t="n"/>
      <c r="D93" s="15" t="n"/>
      <c r="E93" s="15" t="n"/>
      <c r="F93" s="14" t="n"/>
    </row>
  </sheetData>
  <mergeCells count="1">
    <mergeCell ref="A93:F93"/>
  </mergeCells>
  <pageMargins left="0.47" right="0.47" top="0.6" bottom="0.6" header="0.3" footer="0.3"/>
  <pageSetup orientation="landscape" paperSize="9" fitToHeight="0" fitToWidth="1"/>
  <headerFooter>
    <oddHeader/>
    <oddFooter>&amp;C&amp;8 &amp;P / &amp;N ページ　モニタリング記録＋6か月サイクル管理表（最終確認日 2026年8月14日）</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C18"/>
  <sheetViews>
    <sheetView workbookViewId="0">
      <selection activeCell="A1" sqref="A1"/>
    </sheetView>
  </sheetViews>
  <sheetFormatPr baseColWidth="8" defaultRowHeight="15"/>
  <cols>
    <col width="30" customWidth="1" min="1" max="1"/>
    <col width="34" customWidth="1" min="2" max="2"/>
    <col width="62" customWidth="1" min="3" max="3"/>
  </cols>
  <sheetData>
    <row r="1">
      <c r="A1" s="2" t="inlineStr">
        <is>
          <t>設定項目</t>
        </is>
      </c>
      <c r="B1" s="2" t="inlineStr">
        <is>
          <t>値</t>
        </is>
      </c>
      <c r="C1" s="2" t="inlineStr">
        <is>
          <t>備考・根拠</t>
        </is>
      </c>
    </row>
    <row r="2" ht="28" customHeight="1">
      <c r="A2" s="6" t="inlineStr">
        <is>
          <t>法人名</t>
        </is>
      </c>
      <c r="B2" s="7" t="inlineStr">
        <is>
          <t>〇〇株式会社</t>
        </is>
      </c>
      <c r="C2" s="8" t="inlineStr">
        <is>
          <t>自事業所の値に置き換える</t>
        </is>
      </c>
    </row>
    <row r="3" ht="28" customHeight="1">
      <c r="A3" s="6" t="inlineStr">
        <is>
          <t>事業所名</t>
        </is>
      </c>
      <c r="B3" s="7" t="inlineStr">
        <is>
          <t>児童発達支援・放課後等デイサービス 〇〇</t>
        </is>
      </c>
      <c r="C3" s="8" t="inlineStr">
        <is>
          <t>自事業所の値に置き換える</t>
        </is>
      </c>
    </row>
    <row r="4" ht="28" customHeight="1">
      <c r="A4" s="6" t="inlineStr">
        <is>
          <t>事業所番号</t>
        </is>
      </c>
      <c r="B4" s="7" t="inlineStr">
        <is>
          <t>0000000000</t>
        </is>
      </c>
      <c r="C4" s="8" t="inlineStr">
        <is>
          <t>10桁</t>
        </is>
      </c>
    </row>
    <row r="5" ht="28" customHeight="1">
      <c r="A5" s="6" t="inlineStr">
        <is>
          <t>サービス種別</t>
        </is>
      </c>
      <c r="B5" s="7" t="inlineStr">
        <is>
          <t>放課後等デイサービス</t>
        </is>
      </c>
      <c r="C5" s="8" t="inlineStr">
        <is>
          <t>リスト選択。児発＝告示 別表第1の注3(2)、放デイ＝第3の注4(2)</t>
        </is>
      </c>
    </row>
    <row r="6" ht="28" customHeight="1">
      <c r="A6" s="6" t="inlineStr">
        <is>
          <t>事業所類型</t>
        </is>
      </c>
      <c r="B6" s="7" t="inlineStr">
        <is>
          <t>センター以外</t>
        </is>
      </c>
      <c r="C6" s="8" t="inlineStr">
        <is>
          <t>リスト選択。類型で基本報酬の単位数が変わる</t>
        </is>
      </c>
    </row>
    <row r="7" ht="28" customHeight="1">
      <c r="A7" s="6" t="inlineStr">
        <is>
          <t>利用定員</t>
        </is>
      </c>
      <c r="B7" s="7" t="inlineStr">
        <is>
          <t>10人以下</t>
        </is>
      </c>
      <c r="C7" s="8" t="inlineStr">
        <is>
          <t>リスト選択</t>
        </is>
      </c>
    </row>
    <row r="8" ht="28" customHeight="1">
      <c r="A8" s="6" t="inlineStr">
        <is>
          <t>児発管氏名</t>
        </is>
      </c>
      <c r="B8" s="7" t="inlineStr">
        <is>
          <t>児発管A</t>
        </is>
      </c>
      <c r="C8" s="8" t="inlineStr">
        <is>
          <t>計画作成・モニタリングの実施者（指定通所基準第27条）</t>
        </is>
      </c>
    </row>
    <row r="9" ht="28" customHeight="1">
      <c r="A9" s="6" t="inlineStr">
        <is>
          <t>管理者氏名</t>
        </is>
      </c>
      <c r="B9" s="7" t="inlineStr">
        <is>
          <t>管理者A</t>
        </is>
      </c>
      <c r="C9" s="8" t="inlineStr"/>
    </row>
    <row r="10" ht="28" customHeight="1">
      <c r="A10" s="6" t="inlineStr">
        <is>
          <t>1単位あたり単価（円）</t>
        </is>
      </c>
      <c r="B10" s="7" t="n">
        <v>10</v>
      </c>
      <c r="C10" s="8" t="inlineStr">
        <is>
          <t>地域区分（級地）による。10.00は仮値。自事業所の級地を確認して差し替える</t>
        </is>
      </c>
    </row>
    <row r="11" ht="28" customHeight="1">
      <c r="A11" s="6" t="inlineStr">
        <is>
          <t>応急的報酬単価の適用</t>
        </is>
      </c>
      <c r="B11" s="7" t="inlineStr">
        <is>
          <t>適用しない</t>
        </is>
      </c>
      <c r="C11" s="8" t="inlineStr">
        <is>
          <t>令和8年6月1日以降に新規指定を受けた事業所のみ対象。既存事業所は従前どおり</t>
        </is>
      </c>
    </row>
    <row r="12" ht="28" customHeight="1">
      <c r="A12" s="6" t="inlineStr">
        <is>
          <t>応急的単価の適用除外に該当</t>
        </is>
      </c>
      <c r="B12" s="7" t="inlineStr">
        <is>
          <t>いいえ</t>
        </is>
      </c>
      <c r="C12" s="8" t="inlineStr">
        <is>
          <t>主として重症心身障害児を通わせる事業所／こども家庭庁長官が定める地域（特別地域加算対象地域）に所在／都道府県知事が地域に特に必要として指定＝「はい」。該当すると係数は1.000（告示 第1の注12、第3の注11）</t>
        </is>
      </c>
    </row>
    <row r="13" ht="28" customHeight="1">
      <c r="A13" s="6" t="inlineStr">
        <is>
          <t>期限計算方式</t>
        </is>
      </c>
      <c r="B13" s="7" t="inlineStr">
        <is>
          <t>A 応当日前日</t>
        </is>
      </c>
      <c r="C13" s="8" t="inlineStr">
        <is>
          <t>A＝6か月後の応当日の前日まで（厳しい側・既定）／B＝6か月後の応当月末まで。国の明文は確認できていない</t>
        </is>
      </c>
    </row>
    <row r="14" ht="28" customHeight="1">
      <c r="A14" s="6" t="inlineStr">
        <is>
          <t>アラート日数（残日数がこれ以下で▲期限間近）</t>
        </is>
      </c>
      <c r="B14" s="7" t="n">
        <v>30</v>
      </c>
      <c r="C14" s="8" t="inlineStr">
        <is>
          <t>既定30日</t>
        </is>
      </c>
    </row>
    <row r="15" ht="28" customHeight="1">
      <c r="A15" s="6" t="inlineStr">
        <is>
          <t>基準日（本日）</t>
        </is>
      </c>
      <c r="B15" s="9">
        <f>TODAY()</f>
        <v/>
      </c>
      <c r="C15" s="8" t="inlineStr">
        <is>
          <t>20_サイクル管理表の残日数・状態判定の基準日</t>
        </is>
      </c>
    </row>
    <row r="16" ht="28" customHeight="1">
      <c r="A16" s="6" t="inlineStr">
        <is>
          <t>応急的単価係数（自動）</t>
        </is>
      </c>
      <c r="B16" s="10">
        <f>IF(AND($B$11="適用する",$B$12="いいえ"),IF($B$5="児童発達支援",988,982)/1000,1)</f>
        <v/>
      </c>
      <c r="C16" s="8" t="inlineStr">
        <is>
          <t>児発1000分の988／放デイ1000分の982（告示 第1の注12、第3の注11）。適用除外に該当すると1.000</t>
        </is>
      </c>
    </row>
    <row r="17" ht="28" customHeight="1">
      <c r="A17" s="6" t="inlineStr">
        <is>
          <t>基本報酬単位数（加算前・自動）</t>
        </is>
      </c>
      <c r="B17" s="3">
        <f>IFERROR(INDEX('99_単位数マスタ'!$D:$D,MATCH($B$5&amp;$B$6&amp;$B$7&amp;$B$18,'99_単位数マスタ'!$A:$A,0)),"要確認")</f>
        <v/>
      </c>
      <c r="C17" s="8" t="inlineStr">
        <is>
          <t>99_単位数マスタから引く。「要確認」と出た類型はマスタが未収載。告示原文で確認して99_に記入する（捏造値を置いていない）</t>
        </is>
      </c>
    </row>
    <row r="18" ht="28" customHeight="1">
      <c r="A18" s="6" t="inlineStr">
        <is>
          <t>時間区分</t>
        </is>
      </c>
      <c r="B18" s="7" t="inlineStr">
        <is>
          <t>区分3</t>
        </is>
      </c>
      <c r="C18" s="8" t="inlineStr">
        <is>
          <t>区分1＝30分超1.5時間以下／区分2＝1.5時間超3時間以下／区分3＝3時間超5時間以下</t>
        </is>
      </c>
    </row>
  </sheetData>
  <conditionalFormatting sqref="B17">
    <cfRule type="expression" priority="1" dxfId="0">
      <formula>$B$17="要確認"</formula>
    </cfRule>
  </conditionalFormatting>
  <dataValidations count="7">
    <dataValidation sqref="B5" showDropDown="0" showInputMessage="0" showErrorMessage="0" allowBlank="1" type="list">
      <formula1>"児童発達支援,放課後等デイサービス"</formula1>
    </dataValidation>
    <dataValidation sqref="B6" showDropDown="0" showInputMessage="0" showErrorMessage="0" allowBlank="1" type="list">
      <formula1>"児発センター,センター以外,主として重症心身障害児,共生型,基準該当"</formula1>
    </dataValidation>
    <dataValidation sqref="B7" showDropDown="0" showInputMessage="0" showErrorMessage="0" allowBlank="1" type="list">
      <formula1>"10人以下,11〜20人,21人以上"</formula1>
    </dataValidation>
    <dataValidation sqref="B11" showDropDown="0" showInputMessage="0" showErrorMessage="0" allowBlank="1" type="list">
      <formula1>"適用しない,適用する"</formula1>
    </dataValidation>
    <dataValidation sqref="B12" showDropDown="0" showInputMessage="0" showErrorMessage="0" allowBlank="1" type="list">
      <formula1>"いいえ,はい"</formula1>
    </dataValidation>
    <dataValidation sqref="B13" showDropDown="0" showInputMessage="0" showErrorMessage="0" allowBlank="1" type="list">
      <formula1>"A 応当日前日,B 応当月末"</formula1>
    </dataValidation>
    <dataValidation sqref="B18" showDropDown="0" showInputMessage="0" showErrorMessage="0" allowBlank="1" type="list">
      <formula1>"区分1,区分2,区分3"</formula1>
    </dataValidation>
  </dataValidations>
  <pageMargins left="0.47" right="0.47" top="0.6" bottom="0.6" header="0.3" footer="0.3"/>
  <pageSetup orientation="portrait" paperSize="9" fitToHeight="0" fitToWidth="1"/>
  <headerFooter>
    <oddHeader/>
    <oddFooter>&amp;C&amp;8 &amp;P / &amp;N ページ　モニタリング記録＋6か月サイクル管理表（最終確認日 2026年8月14日）</oddFooter>
    <evenHeader/>
    <evenFooter/>
    <firstHeader/>
    <firstFooter/>
  </headerFooter>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fitToPage="1"/>
  </sheetPr>
  <dimension ref="A1:I42"/>
  <sheetViews>
    <sheetView workbookViewId="0">
      <selection activeCell="A1" sqref="A1"/>
    </sheetView>
  </sheetViews>
  <sheetFormatPr baseColWidth="8" defaultRowHeight="15"/>
  <cols>
    <col width="17" customWidth="1" min="1" max="1"/>
    <col width="13" customWidth="1" min="2" max="2"/>
    <col width="17" customWidth="1" min="3" max="3"/>
    <col width="17" customWidth="1" min="4" max="4"/>
    <col width="12" customWidth="1" min="5" max="5"/>
    <col width="20" customWidth="1" min="6" max="6"/>
    <col width="9" customWidth="1" min="7" max="7"/>
    <col width="26" customWidth="1" min="8" max="8"/>
    <col width="17" customWidth="1" min="9" max="9"/>
  </cols>
  <sheetData>
    <row r="1">
      <c r="A1" s="1" t="inlineStr">
        <is>
          <t>モニタリング記録</t>
        </is>
      </c>
    </row>
    <row r="2">
      <c r="A2" s="11" t="inlineStr">
        <is>
          <t>根拠：指定通所基準（平成24年厚生労働省令第15号）第27条第8項・第9項（放課後等デイサービスは第71条により準用）／留意事項通知（障発0330第16号）第二の1(7)</t>
        </is>
      </c>
    </row>
    <row r="3">
      <c r="A3" s="12" t="inlineStr">
        <is>
          <t>【事業所情報】</t>
        </is>
      </c>
      <c r="B3" s="13" t="n"/>
      <c r="C3" s="13" t="n"/>
      <c r="D3" s="13" t="n"/>
      <c r="E3" s="13" t="n"/>
      <c r="F3" s="13" t="n"/>
      <c r="G3" s="13" t="n"/>
      <c r="H3" s="13" t="n"/>
      <c r="I3" s="13" t="n"/>
    </row>
    <row r="4">
      <c r="A4" s="2" t="inlineStr">
        <is>
          <t>事業所名</t>
        </is>
      </c>
      <c r="B4" s="3">
        <f>'01_設定'!$B$3</f>
        <v/>
      </c>
      <c r="C4" s="14" t="n"/>
      <c r="D4" s="2" t="inlineStr">
        <is>
          <t>法人名</t>
        </is>
      </c>
      <c r="E4" s="3">
        <f>'01_設定'!$B$2</f>
        <v/>
      </c>
      <c r="F4" s="14" t="n"/>
      <c r="G4" s="2" t="inlineStr">
        <is>
          <t>サービス種別</t>
        </is>
      </c>
      <c r="H4" s="3">
        <f>'01_設定'!$B$5</f>
        <v/>
      </c>
      <c r="I4" s="14" t="n"/>
    </row>
    <row r="5">
      <c r="A5" s="2" t="inlineStr">
        <is>
          <t>事業所番号</t>
        </is>
      </c>
      <c r="B5" s="3">
        <f>'01_設定'!$B$4</f>
        <v/>
      </c>
      <c r="C5" s="14" t="n"/>
      <c r="D5" s="2" t="inlineStr">
        <is>
          <t>作成者（児発管）</t>
        </is>
      </c>
      <c r="E5" s="3">
        <f>'01_設定'!$B$8</f>
        <v/>
      </c>
      <c r="F5" s="14" t="n"/>
      <c r="G5" s="2" t="inlineStr">
        <is>
          <t>管理者確認</t>
        </is>
      </c>
      <c r="H5" s="7" t="inlineStr"/>
      <c r="I5" s="14" t="n"/>
    </row>
    <row r="6">
      <c r="A6" s="12" t="inlineStr">
        <is>
          <t>【児童情報】</t>
        </is>
      </c>
      <c r="B6" s="13" t="n"/>
      <c r="C6" s="13" t="n"/>
      <c r="D6" s="13" t="n"/>
      <c r="E6" s="13" t="n"/>
      <c r="F6" s="13" t="n"/>
      <c r="G6" s="13" t="n"/>
      <c r="H6" s="13" t="n"/>
      <c r="I6" s="13" t="n"/>
    </row>
    <row r="7">
      <c r="A7" s="2" t="inlineStr">
        <is>
          <t>児童氏名</t>
        </is>
      </c>
      <c r="B7" s="7" t="inlineStr"/>
      <c r="C7" s="2" t="inlineStr">
        <is>
          <t>生年月日・年齢</t>
        </is>
      </c>
      <c r="D7" s="7" t="inlineStr"/>
      <c r="E7" s="2" t="inlineStr">
        <is>
          <t>受給者証番号</t>
        </is>
      </c>
      <c r="F7" s="7" t="inlineStr"/>
      <c r="G7" s="2" t="inlineStr">
        <is>
          <t>支給決定期間</t>
        </is>
      </c>
      <c r="H7" s="7" t="inlineStr"/>
      <c r="I7" s="14" t="n"/>
    </row>
    <row r="8">
      <c r="A8" s="2" t="inlineStr">
        <is>
          <t>現計画 作成日（保護者の文書同意日）</t>
        </is>
      </c>
      <c r="B8" s="15" t="n"/>
      <c r="C8" s="14" t="n"/>
      <c r="D8" s="16" t="inlineStr"/>
      <c r="E8" s="2" t="inlineStr">
        <is>
          <t>前回モニタリング実施日</t>
        </is>
      </c>
      <c r="F8" s="16" t="inlineStr"/>
      <c r="G8" s="2" t="inlineStr">
        <is>
          <t>モニタリング実施期限（自動）</t>
        </is>
      </c>
      <c r="H8" s="9">
        <f>IF($D$8="","",IF(LEFT('01_設定'!$B$13,1)="A",MIN(EDATE($D$8,6),EDATE(MAX($D$8,$F$8),6))-1,MIN(EOMONTH($D$8,6),EOMONTH(MAX($D$8,$F$8),6))))</f>
        <v/>
      </c>
      <c r="I8" s="8" t="inlineStr">
        <is>
          <t>＝計画作成日+6月−1日</t>
        </is>
      </c>
    </row>
    <row r="9">
      <c r="A9" s="2" t="inlineStr">
        <is>
          <t>今回のモニタリング実施日</t>
        </is>
      </c>
      <c r="B9" s="15" t="n"/>
      <c r="C9" s="14" t="n"/>
      <c r="D9" s="16" t="inlineStr"/>
      <c r="E9" s="2" t="inlineStr">
        <is>
          <t>実施方法</t>
        </is>
      </c>
      <c r="F9" s="7" t="inlineStr"/>
      <c r="G9" s="2" t="inlineStr">
        <is>
          <t>期限判定（自動）</t>
        </is>
      </c>
      <c r="H9" s="3">
        <f>IF($H$8="","",IF($D$9="","未実施",IF($D$9&lt;=$H$8,"期限内","期限後")))</f>
        <v/>
      </c>
      <c r="I9" s="8" t="inlineStr"/>
    </row>
    <row r="10">
      <c r="A10" s="2" t="inlineStr">
        <is>
          <t>対面でない場合の理由（第27条第9項「特段の事情」の有無と内容）</t>
        </is>
      </c>
      <c r="B10" s="15" t="n"/>
      <c r="C10" s="14" t="n"/>
      <c r="D10" s="7" t="inlineStr"/>
      <c r="E10" s="15" t="n"/>
      <c r="F10" s="15" t="n"/>
      <c r="G10" s="15" t="n"/>
      <c r="H10" s="15" t="n"/>
      <c r="I10" s="14" t="n"/>
    </row>
    <row r="11">
      <c r="A11" s="2" t="inlineStr">
        <is>
          <t>面接した相手</t>
        </is>
      </c>
      <c r="B11" s="7" t="inlineStr"/>
      <c r="C11" s="2" t="inlineStr">
        <is>
          <t>場所</t>
        </is>
      </c>
      <c r="D11" s="7" t="inlineStr"/>
      <c r="E11" s="2" t="inlineStr">
        <is>
          <t>同席者</t>
        </is>
      </c>
      <c r="F11" s="7" t="inlineStr"/>
      <c r="G11" s="2" t="inlineStr">
        <is>
          <t>現計画の保護者交付日</t>
        </is>
      </c>
      <c r="H11" s="16" t="inlineStr"/>
    </row>
    <row r="12">
      <c r="A12" s="2" t="inlineStr">
        <is>
          <t>相談支援事業所／相談支援専門員</t>
        </is>
      </c>
      <c r="B12" s="7" t="inlineStr"/>
      <c r="C12" s="2" t="inlineStr">
        <is>
          <t>併行利用先</t>
        </is>
      </c>
      <c r="D12" s="7" t="inlineStr"/>
      <c r="E12" s="2" t="inlineStr">
        <is>
          <t>関係医療機関</t>
        </is>
      </c>
      <c r="F12" s="7" t="inlineStr"/>
      <c r="G12" s="2" t="inlineStr">
        <is>
          <t>相談支援事業所への交付日</t>
        </is>
      </c>
      <c r="H12" s="16" t="inlineStr"/>
      <c r="I12" s="8" t="inlineStr">
        <is>
          <t>セルフプランの場合はその旨を記載</t>
        </is>
      </c>
    </row>
    <row r="13">
      <c r="A13" s="12" t="inlineStr">
        <is>
          <t>【評価表】支援目標ごとに1行（行は追加してよい）　※項目は本人支援・家族支援・移行支援を必須、必要に応じて地域支援・地域連携を追加</t>
        </is>
      </c>
      <c r="B13" s="13" t="n"/>
      <c r="C13" s="13" t="n"/>
      <c r="D13" s="13" t="n"/>
      <c r="E13" s="13" t="n"/>
      <c r="F13" s="13" t="n"/>
      <c r="G13" s="13" t="n"/>
      <c r="H13" s="13" t="n"/>
      <c r="I13" s="13" t="n"/>
    </row>
    <row r="14" ht="32" customHeight="1">
      <c r="A14" s="17" t="inlineStr">
        <is>
          <t>項目</t>
        </is>
      </c>
      <c r="B14" s="17" t="inlineStr">
        <is>
          <t>5領域との関連</t>
        </is>
      </c>
      <c r="C14" s="17" t="inlineStr">
        <is>
          <t>支援目標（到達目標）</t>
        </is>
      </c>
      <c r="D14" s="17" t="inlineStr">
        <is>
          <t>支援内容</t>
        </is>
      </c>
      <c r="E14" s="17" t="inlineStr">
        <is>
          <t>達成時期</t>
        </is>
      </c>
      <c r="F14" s="17" t="inlineStr">
        <is>
          <t>実施状況（事実）</t>
        </is>
      </c>
      <c r="G14" s="17" t="inlineStr">
        <is>
          <t>達成度</t>
        </is>
      </c>
      <c r="H14" s="17" t="inlineStr">
        <is>
          <t>評価（根拠となる事実）</t>
        </is>
      </c>
      <c r="I14" s="17" t="inlineStr">
        <is>
          <t>今後の対応</t>
        </is>
      </c>
    </row>
    <row r="15" ht="34" customHeight="1">
      <c r="A15" s="7" t="n"/>
      <c r="B15" s="7" t="n"/>
      <c r="C15" s="7" t="n"/>
      <c r="D15" s="7" t="n"/>
      <c r="E15" s="7" t="n"/>
      <c r="F15" s="7" t="n"/>
      <c r="G15" s="7" t="n"/>
      <c r="H15" s="7" t="n"/>
      <c r="I15" s="7" t="n"/>
    </row>
    <row r="16" ht="34" customHeight="1">
      <c r="A16" s="7" t="n"/>
      <c r="B16" s="7" t="n"/>
      <c r="C16" s="7" t="n"/>
      <c r="D16" s="7" t="n"/>
      <c r="E16" s="7" t="n"/>
      <c r="F16" s="7" t="n"/>
      <c r="G16" s="7" t="n"/>
      <c r="H16" s="7" t="n"/>
      <c r="I16" s="7" t="n"/>
    </row>
    <row r="17" ht="34" customHeight="1">
      <c r="A17" s="7" t="n"/>
      <c r="B17" s="7" t="n"/>
      <c r="C17" s="7" t="n"/>
      <c r="D17" s="7" t="n"/>
      <c r="E17" s="7" t="n"/>
      <c r="F17" s="7" t="n"/>
      <c r="G17" s="7" t="n"/>
      <c r="H17" s="7" t="n"/>
      <c r="I17" s="7" t="n"/>
    </row>
    <row r="18" ht="34" customHeight="1">
      <c r="A18" s="7" t="n"/>
      <c r="B18" s="7" t="n"/>
      <c r="C18" s="7" t="n"/>
      <c r="D18" s="7" t="n"/>
      <c r="E18" s="7" t="n"/>
      <c r="F18" s="7" t="n"/>
      <c r="G18" s="7" t="n"/>
      <c r="H18" s="7" t="n"/>
      <c r="I18" s="7" t="n"/>
    </row>
    <row r="19" ht="34" customHeight="1">
      <c r="A19" s="7" t="n"/>
      <c r="B19" s="7" t="n"/>
      <c r="C19" s="7" t="n"/>
      <c r="D19" s="7" t="n"/>
      <c r="E19" s="7" t="n"/>
      <c r="F19" s="7" t="n"/>
      <c r="G19" s="7" t="n"/>
      <c r="H19" s="7" t="n"/>
      <c r="I19" s="7" t="n"/>
    </row>
    <row r="20" ht="34" customHeight="1">
      <c r="A20" s="7" t="n"/>
      <c r="B20" s="7" t="n"/>
      <c r="C20" s="7" t="n"/>
      <c r="D20" s="7" t="n"/>
      <c r="E20" s="7" t="n"/>
      <c r="F20" s="7" t="n"/>
      <c r="G20" s="7" t="n"/>
      <c r="H20" s="7" t="n"/>
      <c r="I20" s="7" t="n"/>
    </row>
    <row r="21">
      <c r="A21" s="12" t="inlineStr">
        <is>
          <t>【総合欄】</t>
        </is>
      </c>
      <c r="B21" s="13" t="n"/>
      <c r="C21" s="13" t="n"/>
      <c r="D21" s="13" t="n"/>
      <c r="E21" s="13" t="n"/>
      <c r="F21" s="13" t="n"/>
      <c r="G21" s="13" t="n"/>
      <c r="H21" s="13" t="n"/>
      <c r="I21" s="13" t="n"/>
    </row>
    <row r="22" ht="18" customHeight="1">
      <c r="A22" s="2" t="inlineStr">
        <is>
          <t>本人の変化・様子（事実ベース）</t>
        </is>
      </c>
      <c r="B22" s="13" t="n"/>
      <c r="C22" s="7" t="inlineStr"/>
      <c r="D22" s="13" t="n"/>
      <c r="E22" s="13" t="n"/>
      <c r="F22" s="13" t="n"/>
      <c r="G22" s="13" t="n"/>
      <c r="H22" s="13" t="n"/>
      <c r="I22" s="13" t="n"/>
    </row>
    <row r="23" ht="18" customHeight="1">
      <c r="A23" s="13" t="n"/>
      <c r="B23" s="13" t="n"/>
      <c r="C23" s="13" t="n"/>
      <c r="D23" s="13" t="n"/>
      <c r="E23" s="13" t="n"/>
      <c r="F23" s="13" t="n"/>
      <c r="G23" s="13" t="n"/>
      <c r="H23" s="13" t="n"/>
      <c r="I23" s="13" t="n"/>
    </row>
    <row r="24" ht="18" customHeight="1">
      <c r="A24" s="2" t="inlineStr">
        <is>
          <t>保護者の意向と受け止め</t>
        </is>
      </c>
      <c r="B24" s="13" t="n"/>
      <c r="C24" s="7" t="inlineStr"/>
      <c r="D24" s="13" t="n"/>
      <c r="E24" s="13" t="n"/>
      <c r="F24" s="13" t="n"/>
      <c r="G24" s="13" t="n"/>
      <c r="H24" s="13" t="n"/>
      <c r="I24" s="13" t="n"/>
    </row>
    <row r="25" ht="18" customHeight="1">
      <c r="A25" s="13" t="n"/>
      <c r="B25" s="13" t="n"/>
      <c r="C25" s="13" t="n"/>
      <c r="D25" s="13" t="n"/>
      <c r="E25" s="13" t="n"/>
      <c r="F25" s="13" t="n"/>
      <c r="G25" s="13" t="n"/>
      <c r="H25" s="13" t="n"/>
      <c r="I25" s="13" t="n"/>
    </row>
    <row r="26" ht="18" customHeight="1">
      <c r="A26" s="2" t="inlineStr">
        <is>
          <t>併行利用先・学校等から得た情報</t>
        </is>
      </c>
      <c r="B26" s="13" t="n"/>
      <c r="C26" s="7" t="inlineStr"/>
      <c r="D26" s="13" t="n"/>
      <c r="E26" s="13" t="n"/>
      <c r="F26" s="13" t="n"/>
      <c r="G26" s="13" t="n"/>
      <c r="H26" s="13" t="n"/>
      <c r="I26" s="13" t="n"/>
    </row>
    <row r="27" ht="18" customHeight="1">
      <c r="A27" s="13" t="n"/>
      <c r="B27" s="13" t="n"/>
      <c r="C27" s="13" t="n"/>
      <c r="D27" s="13" t="n"/>
      <c r="E27" s="13" t="n"/>
      <c r="F27" s="13" t="n"/>
      <c r="G27" s="13" t="n"/>
      <c r="H27" s="13" t="n"/>
      <c r="I27" s="13" t="n"/>
    </row>
    <row r="28" ht="18" customHeight="1">
      <c r="A28" s="2" t="inlineStr">
        <is>
          <t>障害児相談支援事業所との情報共有（有無・日付・方法・内容）</t>
        </is>
      </c>
      <c r="B28" s="13" t="n"/>
      <c r="C28" s="7" t="inlineStr"/>
      <c r="D28" s="13" t="n"/>
      <c r="E28" s="13" t="n"/>
      <c r="F28" s="13" t="n"/>
      <c r="G28" s="13" t="n"/>
      <c r="H28" s="13" t="n"/>
      <c r="I28" s="13" t="n"/>
    </row>
    <row r="29">
      <c r="A29" s="2" t="inlineStr">
        <is>
          <t>計画見直しの必要性</t>
        </is>
      </c>
      <c r="B29" s="14" t="n"/>
      <c r="C29" s="7" t="inlineStr"/>
      <c r="D29" s="2" t="inlineStr">
        <is>
          <t>理由</t>
        </is>
      </c>
      <c r="E29" s="7" t="inlineStr"/>
      <c r="F29" s="15" t="n"/>
      <c r="G29" s="15" t="n"/>
      <c r="H29" s="15" t="n"/>
      <c r="I29" s="14" t="n"/>
    </row>
    <row r="30">
      <c r="A30" s="8" t="inlineStr">
        <is>
          <t>※「不要」と判断した場合も、見直しを検討した事実と結論をこの記録に残すこと（指定通所基準第27条第8項）</t>
        </is>
      </c>
      <c r="B30" s="15" t="n"/>
      <c r="C30" s="15" t="n"/>
      <c r="D30" s="15" t="n"/>
      <c r="E30" s="15" t="n"/>
      <c r="F30" s="15" t="n"/>
      <c r="G30" s="15" t="n"/>
      <c r="H30" s="15" t="n"/>
      <c r="I30" s="14" t="n"/>
    </row>
    <row r="31">
      <c r="A31" s="12" t="inlineStr">
        <is>
          <t>【計画を見直す場合の手続き】第27条第10項により第2項〜第7項を準用（アセスメント→原案→個別支援会議→説明→文書同意→交付）</t>
        </is>
      </c>
      <c r="B31" s="13" t="n"/>
      <c r="C31" s="13" t="n"/>
      <c r="D31" s="13" t="n"/>
      <c r="E31" s="13" t="n"/>
      <c r="F31" s="13" t="n"/>
      <c r="G31" s="13" t="n"/>
      <c r="H31" s="13" t="n"/>
      <c r="I31" s="13" t="n"/>
    </row>
    <row r="32">
      <c r="A32" s="2" t="inlineStr">
        <is>
          <t>再アセスメント実施日</t>
        </is>
      </c>
      <c r="B32" s="13" t="n"/>
      <c r="C32" s="13" t="n"/>
      <c r="D32" s="16" t="inlineStr"/>
      <c r="E32" s="13" t="n"/>
      <c r="F32" s="13" t="n"/>
      <c r="G32" s="13" t="n"/>
      <c r="H32" s="13" t="n"/>
      <c r="I32" s="13" t="n"/>
    </row>
    <row r="33">
      <c r="A33" s="2" t="inlineStr">
        <is>
          <t>原案作成日</t>
        </is>
      </c>
      <c r="B33" s="13" t="n"/>
      <c r="C33" s="13" t="n"/>
      <c r="D33" s="16" t="inlineStr"/>
      <c r="E33" s="13" t="n"/>
      <c r="F33" s="13" t="n"/>
      <c r="G33" s="13" t="n"/>
      <c r="H33" s="13" t="n"/>
      <c r="I33" s="13" t="n"/>
    </row>
    <row r="34">
      <c r="A34" s="2" t="inlineStr">
        <is>
          <t>個別支援会議 開催日（第27条第5項）</t>
        </is>
      </c>
      <c r="B34" s="13" t="n"/>
      <c r="C34" s="13" t="n"/>
      <c r="D34" s="16" t="inlineStr"/>
      <c r="E34" s="13" t="n"/>
      <c r="F34" s="13" t="n"/>
      <c r="G34" s="13" t="n"/>
      <c r="H34" s="13" t="n"/>
      <c r="I34" s="13" t="n"/>
    </row>
    <row r="35">
      <c r="A35" s="2" t="inlineStr">
        <is>
          <t>個別支援会議 出席者</t>
        </is>
      </c>
      <c r="B35" s="13" t="n"/>
      <c r="C35" s="13" t="n"/>
      <c r="D35" s="7" t="inlineStr"/>
      <c r="E35" s="13" t="n"/>
      <c r="F35" s="13" t="n"/>
      <c r="G35" s="13" t="n"/>
      <c r="H35" s="13" t="n"/>
      <c r="I35" s="13" t="n"/>
    </row>
    <row r="36">
      <c r="A36" s="2" t="inlineStr">
        <is>
          <t>変更内容の要点</t>
        </is>
      </c>
      <c r="B36" s="13" t="n"/>
      <c r="C36" s="13" t="n"/>
      <c r="D36" s="7" t="inlineStr"/>
      <c r="E36" s="13" t="n"/>
      <c r="F36" s="13" t="n"/>
      <c r="G36" s="13" t="n"/>
      <c r="H36" s="13" t="n"/>
      <c r="I36" s="13" t="n"/>
    </row>
    <row r="37">
      <c r="A37" s="2" t="inlineStr">
        <is>
          <t>保護者への説明日（第27条第6項）</t>
        </is>
      </c>
      <c r="B37" s="13" t="n"/>
      <c r="C37" s="13" t="n"/>
      <c r="D37" s="16" t="inlineStr"/>
      <c r="E37" s="13" t="n"/>
      <c r="F37" s="13" t="n"/>
      <c r="G37" s="13" t="n"/>
      <c r="H37" s="13" t="n"/>
      <c r="I37" s="13" t="n"/>
    </row>
    <row r="38">
      <c r="A38" s="2" t="inlineStr">
        <is>
          <t>説明・文書同意日（＝新計画の作成日）</t>
        </is>
      </c>
      <c r="B38" s="13" t="n"/>
      <c r="C38" s="13" t="n"/>
      <c r="D38" s="16" t="inlineStr"/>
      <c r="E38" s="13" t="n"/>
      <c r="F38" s="13" t="n"/>
      <c r="G38" s="13" t="n"/>
      <c r="H38" s="13" t="n"/>
      <c r="I38" s="13" t="n"/>
    </row>
    <row r="39">
      <c r="A39" s="2" t="inlineStr">
        <is>
          <t>保護者への交付日／相談支援事業所への交付日（第27条第7項）</t>
        </is>
      </c>
      <c r="B39" s="13" t="n"/>
      <c r="C39" s="13" t="n"/>
      <c r="D39" s="7" t="inlineStr"/>
      <c r="E39" s="13" t="n"/>
      <c r="F39" s="13" t="n"/>
      <c r="G39" s="13" t="n"/>
      <c r="H39" s="13" t="n"/>
      <c r="I39" s="13" t="n"/>
    </row>
    <row r="40">
      <c r="A40" s="2" t="inlineStr">
        <is>
          <t>次回モニタリング 期限（自動）</t>
        </is>
      </c>
      <c r="B40" s="15" t="n"/>
      <c r="C40" s="14" t="n"/>
      <c r="D40" s="9">
        <f>IF($D$38="","",IF(LEFT('01_設定'!$B$13,1)="A",EDATE($D$38,6)-1,EOMONTH($D$38,6)))</f>
        <v/>
      </c>
      <c r="E40" s="2" t="inlineStr">
        <is>
          <t>次回モニタリング予定日</t>
        </is>
      </c>
      <c r="F40" s="16" t="inlineStr"/>
      <c r="G40" s="7" t="inlineStr"/>
      <c r="H40" s="15" t="n"/>
      <c r="I40" s="14" t="n"/>
    </row>
    <row r="41">
      <c r="A41" s="2" t="inlineStr">
        <is>
          <t>児発管 署名・日付</t>
        </is>
      </c>
      <c r="B41" s="7" t="inlineStr"/>
      <c r="C41" s="14" t="n"/>
      <c r="D41" s="2" t="inlineStr">
        <is>
          <t>管理者 確認・日付</t>
        </is>
      </c>
      <c r="E41" s="7" t="inlineStr"/>
      <c r="F41" s="14" t="n"/>
      <c r="G41" s="2" t="inlineStr">
        <is>
          <t>保護者確認欄（任意・押印不要）</t>
        </is>
      </c>
      <c r="H41" s="7" t="inlineStr"/>
      <c r="I41" s="14" t="n"/>
    </row>
    <row r="42">
      <c r="A42" s="11" t="inlineStr">
        <is>
          <t>保存年限：提供した日から5年間（指定通所基準第54条第2項）。モニタリング記録は同項第2号の児童発達支援計画の一部として保存する。</t>
        </is>
      </c>
    </row>
  </sheetData>
  <mergeCells count="51">
    <mergeCell ref="A26:B27"/>
    <mergeCell ref="D32:I32"/>
    <mergeCell ref="A37:C37"/>
    <mergeCell ref="E5:F5"/>
    <mergeCell ref="H41:I41"/>
    <mergeCell ref="A3:I3"/>
    <mergeCell ref="H4:I4"/>
    <mergeCell ref="A21:I21"/>
    <mergeCell ref="C26:I27"/>
    <mergeCell ref="A22:B23"/>
    <mergeCell ref="C28:I28"/>
    <mergeCell ref="E4:F4"/>
    <mergeCell ref="A33:C33"/>
    <mergeCell ref="A2:I2"/>
    <mergeCell ref="E29:I29"/>
    <mergeCell ref="C22:I23"/>
    <mergeCell ref="A42:I42"/>
    <mergeCell ref="A32:C32"/>
    <mergeCell ref="A8:C8"/>
    <mergeCell ref="D37:I37"/>
    <mergeCell ref="A35:C35"/>
    <mergeCell ref="A38:C38"/>
    <mergeCell ref="D39:I39"/>
    <mergeCell ref="A10:C10"/>
    <mergeCell ref="D33:I33"/>
    <mergeCell ref="D38:I38"/>
    <mergeCell ref="H7:I7"/>
    <mergeCell ref="A13:I13"/>
    <mergeCell ref="B41:C41"/>
    <mergeCell ref="A40:C40"/>
    <mergeCell ref="A9:C9"/>
    <mergeCell ref="G40:I40"/>
    <mergeCell ref="A31:I31"/>
    <mergeCell ref="D35:I35"/>
    <mergeCell ref="A39:C39"/>
    <mergeCell ref="A34:C34"/>
    <mergeCell ref="A30:I30"/>
    <mergeCell ref="A24:B25"/>
    <mergeCell ref="D34:I34"/>
    <mergeCell ref="D10:I10"/>
    <mergeCell ref="A36:C36"/>
    <mergeCell ref="A29:B29"/>
    <mergeCell ref="B5:C5"/>
    <mergeCell ref="E41:F41"/>
    <mergeCell ref="A28:B28"/>
    <mergeCell ref="A1:I1"/>
    <mergeCell ref="H5:I5"/>
    <mergeCell ref="D36:I36"/>
    <mergeCell ref="A6:I6"/>
    <mergeCell ref="C24:I25"/>
    <mergeCell ref="B4:C4"/>
  </mergeCells>
  <conditionalFormatting sqref="H9">
    <cfRule type="cellIs" priority="1" operator="equal" dxfId="1">
      <formula>"期限後"</formula>
    </cfRule>
  </conditionalFormatting>
  <conditionalFormatting sqref="D10">
    <cfRule type="expression" priority="2" dxfId="0">
      <formula>AND($F$9="その他",$D$10="")</formula>
    </cfRule>
  </conditionalFormatting>
  <dataValidations count="5">
    <dataValidation sqref="G15:G20" showDropDown="0" showInputMessage="0" showErrorMessage="0" allowBlank="1" type="list">
      <formula1>"達成,概ね達成,一部達成,未達"</formula1>
    </dataValidation>
    <dataValidation sqref="I15:I20" showDropDown="0" showInputMessage="0" showErrorMessage="0" allowBlank="1" type="list">
      <formula1>"継続,支援内容の変更,目標の変更,終結"</formula1>
    </dataValidation>
    <dataValidation sqref="F9" showDropDown="0" showInputMessage="0" showErrorMessage="0" allowBlank="1" type="list">
      <formula1>"対面面接,その他"</formula1>
    </dataValidation>
    <dataValidation sqref="C29" showDropDown="0" showInputMessage="0" showErrorMessage="0" allowBlank="1" type="list">
      <formula1>"要,不要"</formula1>
    </dataValidation>
    <dataValidation sqref="A15:A20" showDropDown="0" showInputMessage="0" showErrorMessage="0" allowBlank="1" type="list">
      <formula1>"本人支援,家族支援,移行支援,地域支援・地域連携"</formula1>
    </dataValidation>
  </dataValidations>
  <pageMargins left="0.47" right="0.47" top="0.6" bottom="0.6" header="0.3" footer="0.3"/>
  <pageSetup orientation="landscape" paperSize="9" fitToHeight="0" fitToWidth="1"/>
  <headerFooter>
    <oddHeader/>
    <oddFooter>&amp;C&amp;8 &amp;P / &amp;N ページ　モニタリング記録＋6か月サイクル管理表（最終確認日 2026年8月14日）</oddFooter>
    <evenHeader/>
    <evenFooter/>
    <firstHeader/>
    <firstFooter/>
  </headerFooter>
  <legacyDrawing xmlns:r="http://schemas.openxmlformats.org/officeDocument/2006/relationships" r:id="anysvml"/>
</worksheet>
</file>

<file path=xl/worksheets/sheet4.xml><?xml version="1.0" encoding="utf-8"?>
<worksheet xmlns="http://schemas.openxmlformats.org/spreadsheetml/2006/main">
  <sheetPr>
    <tabColor rgb="00C6E0B4"/>
    <outlinePr summaryBelow="1" summaryRight="1"/>
    <pageSetUpPr fitToPage="1"/>
  </sheetPr>
  <dimension ref="A1:I42"/>
  <sheetViews>
    <sheetView workbookViewId="0">
      <selection activeCell="A1" sqref="A1"/>
    </sheetView>
  </sheetViews>
  <sheetFormatPr baseColWidth="8" defaultRowHeight="15"/>
  <cols>
    <col width="17" customWidth="1" min="1" max="1"/>
    <col width="13" customWidth="1" min="2" max="2"/>
    <col width="17" customWidth="1" min="3" max="3"/>
    <col width="17" customWidth="1" min="4" max="4"/>
    <col width="12" customWidth="1" min="5" max="5"/>
    <col width="20" customWidth="1" min="6" max="6"/>
    <col width="9" customWidth="1" min="7" max="7"/>
    <col width="26" customWidth="1" min="8" max="8"/>
    <col width="17" customWidth="1" min="9" max="9"/>
  </cols>
  <sheetData>
    <row r="1">
      <c r="A1" s="18" t="inlineStr">
        <is>
          <t>モニタリング記録（記入例）　※このシートは編集しないでください</t>
        </is>
      </c>
    </row>
    <row r="2">
      <c r="A2" s="11" t="inlineStr">
        <is>
          <t>根拠：指定通所基準（平成24年厚生労働省令第15号）第27条第8項・第9項（放課後等デイサービスは第71条により準用）／留意事項通知（障発0330第16号）第二の1(7)</t>
        </is>
      </c>
    </row>
    <row r="3">
      <c r="A3" s="12" t="inlineStr">
        <is>
          <t>【事業所情報】</t>
        </is>
      </c>
      <c r="B3" s="13" t="n"/>
      <c r="C3" s="13" t="n"/>
      <c r="D3" s="13" t="n"/>
      <c r="E3" s="13" t="n"/>
      <c r="F3" s="13" t="n"/>
      <c r="G3" s="13" t="n"/>
      <c r="H3" s="13" t="n"/>
      <c r="I3" s="13" t="n"/>
    </row>
    <row r="4">
      <c r="A4" s="2" t="inlineStr">
        <is>
          <t>事業所名</t>
        </is>
      </c>
      <c r="B4" s="19" t="inlineStr">
        <is>
          <t>児童発達支援・放課後等デイサービス 〇〇</t>
        </is>
      </c>
      <c r="C4" s="14" t="n"/>
      <c r="D4" s="2" t="inlineStr">
        <is>
          <t>法人名</t>
        </is>
      </c>
      <c r="E4" s="19" t="inlineStr">
        <is>
          <t>〇〇株式会社</t>
        </is>
      </c>
      <c r="F4" s="14" t="n"/>
      <c r="G4" s="2" t="inlineStr">
        <is>
          <t>サービス種別</t>
        </is>
      </c>
      <c r="H4" s="19" t="inlineStr">
        <is>
          <t>児童発達支援</t>
        </is>
      </c>
      <c r="I4" s="14" t="n"/>
    </row>
    <row r="5">
      <c r="A5" s="2" t="inlineStr">
        <is>
          <t>事業所番号</t>
        </is>
      </c>
      <c r="B5" s="19" t="inlineStr">
        <is>
          <t>0000000000</t>
        </is>
      </c>
      <c r="C5" s="14" t="n"/>
      <c r="D5" s="2" t="inlineStr">
        <is>
          <t>作成者（児発管）</t>
        </is>
      </c>
      <c r="E5" s="19" t="inlineStr">
        <is>
          <t>児発管A</t>
        </is>
      </c>
      <c r="F5" s="14" t="n"/>
      <c r="G5" s="2" t="inlineStr">
        <is>
          <t>管理者確認</t>
        </is>
      </c>
      <c r="H5" s="19" t="inlineStr">
        <is>
          <t>管理者A（令和8年8月21日確認）</t>
        </is>
      </c>
      <c r="I5" s="14" t="n"/>
    </row>
    <row r="6">
      <c r="A6" s="12" t="inlineStr">
        <is>
          <t>【児童情報】</t>
        </is>
      </c>
      <c r="B6" s="13" t="n"/>
      <c r="C6" s="13" t="n"/>
      <c r="D6" s="13" t="n"/>
      <c r="E6" s="13" t="n"/>
      <c r="F6" s="13" t="n"/>
      <c r="G6" s="13" t="n"/>
      <c r="H6" s="13" t="n"/>
      <c r="I6" s="13" t="n"/>
    </row>
    <row r="7">
      <c r="A7" s="2" t="inlineStr">
        <is>
          <t>児童氏名</t>
        </is>
      </c>
      <c r="B7" s="19" t="inlineStr">
        <is>
          <t>児童A</t>
        </is>
      </c>
      <c r="C7" s="2" t="inlineStr">
        <is>
          <t>生年月日・年齢</t>
        </is>
      </c>
      <c r="D7" s="19" t="inlineStr">
        <is>
          <t>5歳・未就学</t>
        </is>
      </c>
      <c r="E7" s="2" t="inlineStr">
        <is>
          <t>受給者証番号</t>
        </is>
      </c>
      <c r="F7" s="19" t="inlineStr">
        <is>
          <t>0000000000</t>
        </is>
      </c>
      <c r="G7" s="2" t="inlineStr">
        <is>
          <t>支給決定期間</t>
        </is>
      </c>
      <c r="H7" s="19" t="inlineStr">
        <is>
          <t>令和8年4月1日〜令和9年3月31日</t>
        </is>
      </c>
      <c r="I7" s="14" t="n"/>
    </row>
    <row r="8">
      <c r="A8" s="2" t="inlineStr">
        <is>
          <t>現計画 作成日（保護者の文書同意日）</t>
        </is>
      </c>
      <c r="B8" s="15" t="n"/>
      <c r="C8" s="14" t="n"/>
      <c r="D8" s="20" t="n">
        <v>46091</v>
      </c>
      <c r="E8" s="2" t="inlineStr">
        <is>
          <t>前回モニタリング実施日</t>
        </is>
      </c>
      <c r="F8" s="20" t="n">
        <v>45918</v>
      </c>
      <c r="G8" s="2" t="inlineStr">
        <is>
          <t>モニタリング実施期限（自動）</t>
        </is>
      </c>
      <c r="H8" s="9">
        <f>IF($D$8="","",IF(LEFT('01_設定'!$B$13,1)="A",MIN(EDATE($D$8,6),EDATE(MAX($D$8,$F$8),6))-1,MIN(EOMONTH($D$8,6),EOMONTH(MAX($D$8,$F$8),6))))</f>
        <v/>
      </c>
      <c r="I8" s="8" t="inlineStr">
        <is>
          <t>＝計画作成日+6月−1日</t>
        </is>
      </c>
    </row>
    <row r="9">
      <c r="A9" s="2" t="inlineStr">
        <is>
          <t>今回のモニタリング実施日</t>
        </is>
      </c>
      <c r="B9" s="15" t="n"/>
      <c r="C9" s="14" t="n"/>
      <c r="D9" s="20" t="n">
        <v>46254</v>
      </c>
      <c r="E9" s="2" t="inlineStr">
        <is>
          <t>実施方法</t>
        </is>
      </c>
      <c r="F9" s="19" t="inlineStr">
        <is>
          <t>対面面接</t>
        </is>
      </c>
      <c r="G9" s="2" t="inlineStr">
        <is>
          <t>期限判定（自動）</t>
        </is>
      </c>
      <c r="H9" s="3">
        <f>IF($H$8="","",IF($D$9="","未実施",IF($D$9&lt;=$H$8,"期限内","期限後")))</f>
        <v/>
      </c>
      <c r="I9" s="8" t="inlineStr"/>
    </row>
    <row r="10">
      <c r="A10" s="2" t="inlineStr">
        <is>
          <t>対面でない場合の理由（第27条第9項「特段の事情」の有無と内容）</t>
        </is>
      </c>
      <c r="B10" s="15" t="n"/>
      <c r="C10" s="14" t="n"/>
      <c r="D10" s="19" t="inlineStr">
        <is>
          <t>（該当なし。対面面接で実施）</t>
        </is>
      </c>
      <c r="E10" s="15" t="n"/>
      <c r="F10" s="15" t="n"/>
      <c r="G10" s="15" t="n"/>
      <c r="H10" s="15" t="n"/>
      <c r="I10" s="14" t="n"/>
    </row>
    <row r="11">
      <c r="A11" s="2" t="inlineStr">
        <is>
          <t>面接した相手</t>
        </is>
      </c>
      <c r="B11" s="19" t="inlineStr">
        <is>
          <t>保護者（母）および児童A</t>
        </is>
      </c>
      <c r="C11" s="2" t="inlineStr">
        <is>
          <t>場所</t>
        </is>
      </c>
      <c r="D11" s="19" t="inlineStr">
        <is>
          <t>当事業所 面談室</t>
        </is>
      </c>
      <c r="E11" s="2" t="inlineStr">
        <is>
          <t>同席者</t>
        </is>
      </c>
      <c r="F11" s="19" t="inlineStr">
        <is>
          <t>職員B</t>
        </is>
      </c>
      <c r="G11" s="2" t="inlineStr">
        <is>
          <t>現計画の保護者交付日</t>
        </is>
      </c>
      <c r="H11" s="20" t="n">
        <v>46091</v>
      </c>
    </row>
    <row r="12">
      <c r="A12" s="2" t="inlineStr">
        <is>
          <t>相談支援事業所／相談支援専門員</t>
        </is>
      </c>
      <c r="B12" s="19" t="inlineStr">
        <is>
          <t>〇〇相談支援事業所</t>
        </is>
      </c>
      <c r="C12" s="2" t="inlineStr">
        <is>
          <t>併行利用先</t>
        </is>
      </c>
      <c r="D12" s="19" t="inlineStr">
        <is>
          <t>〇〇保育所（週2日）</t>
        </is>
      </c>
      <c r="E12" s="2" t="inlineStr">
        <is>
          <t>関係医療機関</t>
        </is>
      </c>
      <c r="F12" s="19" t="inlineStr">
        <is>
          <t>〇〇クリニック</t>
        </is>
      </c>
      <c r="G12" s="2" t="inlineStr">
        <is>
          <t>相談支援事業所への交付日</t>
        </is>
      </c>
      <c r="H12" s="20" t="n">
        <v>46093</v>
      </c>
      <c r="I12" s="8" t="inlineStr">
        <is>
          <t>セルフプランの場合はその旨を記載</t>
        </is>
      </c>
    </row>
    <row r="13">
      <c r="A13" s="12" t="inlineStr">
        <is>
          <t>【評価表】支援目標ごとに1行（行は追加してよい）　※項目は本人支援・家族支援・移行支援を必須、必要に応じて地域支援・地域連携を追加</t>
        </is>
      </c>
      <c r="B13" s="13" t="n"/>
      <c r="C13" s="13" t="n"/>
      <c r="D13" s="13" t="n"/>
      <c r="E13" s="13" t="n"/>
      <c r="F13" s="13" t="n"/>
      <c r="G13" s="13" t="n"/>
      <c r="H13" s="13" t="n"/>
      <c r="I13" s="13" t="n"/>
    </row>
    <row r="14" ht="32" customHeight="1">
      <c r="A14" s="17" t="inlineStr">
        <is>
          <t>項目</t>
        </is>
      </c>
      <c r="B14" s="17" t="inlineStr">
        <is>
          <t>5領域との関連</t>
        </is>
      </c>
      <c r="C14" s="17" t="inlineStr">
        <is>
          <t>支援目標（到達目標）</t>
        </is>
      </c>
      <c r="D14" s="17" t="inlineStr">
        <is>
          <t>支援内容</t>
        </is>
      </c>
      <c r="E14" s="17" t="inlineStr">
        <is>
          <t>達成時期</t>
        </is>
      </c>
      <c r="F14" s="17" t="inlineStr">
        <is>
          <t>実施状況（事実）</t>
        </is>
      </c>
      <c r="G14" s="17" t="inlineStr">
        <is>
          <t>達成度</t>
        </is>
      </c>
      <c r="H14" s="17" t="inlineStr">
        <is>
          <t>評価（根拠となる事実）</t>
        </is>
      </c>
      <c r="I14" s="17" t="inlineStr">
        <is>
          <t>今後の対応</t>
        </is>
      </c>
    </row>
    <row r="15" ht="62" customHeight="1">
      <c r="A15" s="19" t="inlineStr">
        <is>
          <t>本人支援</t>
        </is>
      </c>
      <c r="B15" s="19" t="inlineStr">
        <is>
          <t>言語・コミュニケーション／人間関係・社会性</t>
        </is>
      </c>
      <c r="C15" s="19" t="inlineStr">
        <is>
          <t>活動の切り替え場面で、職員の予告があれば泣かずに次の活動へ移ることができる</t>
        </is>
      </c>
      <c r="D15" s="19" t="inlineStr">
        <is>
          <t>終了5分前にタイマーと絵カードで予告し、移動先を指さしで示す</t>
        </is>
      </c>
      <c r="E15" s="19" t="inlineStr">
        <is>
          <t>令和8年9月30日</t>
        </is>
      </c>
      <c r="F15" s="19" t="inlineStr">
        <is>
          <t>令和8年4月1日〜8月19日に通所62日。切り替え場面は1日平均3回</t>
        </is>
      </c>
      <c r="G15" s="19" t="inlineStr">
        <is>
          <t>概ね達成</t>
        </is>
      </c>
      <c r="H15" s="19" t="inlineStr">
        <is>
          <t>予告があった日は泣かずに移動できた日が48/62日（77%）。7月以降に増加。予告のない突発的な変更では泣きが残る（8月に3回）</t>
        </is>
      </c>
      <c r="I15" s="19" t="inlineStr">
        <is>
          <t>目標は継続。支援内容に「予定変更が生じたときの伝え方」を追加する</t>
        </is>
      </c>
    </row>
    <row r="16" ht="62" customHeight="1">
      <c r="A16" s="19" t="inlineStr">
        <is>
          <t>家族支援</t>
        </is>
      </c>
      <c r="B16" s="19" t="inlineStr">
        <is>
          <t>（本人支援以外は記載不要）</t>
        </is>
      </c>
      <c r="C16" s="19" t="inlineStr">
        <is>
          <t>保護者が家庭の切り替え場面で予告の方法を1つ以上実行できる</t>
        </is>
      </c>
      <c r="D16" s="19" t="inlineStr">
        <is>
          <t>月1回の面談で家庭での場面を聞き取り、絵カードを1組貸し出す</t>
        </is>
      </c>
      <c r="E16" s="19" t="inlineStr">
        <is>
          <t>令和8年9月30日</t>
        </is>
      </c>
      <c r="F16" s="19" t="inlineStr">
        <is>
          <t>面談4回（4/15、5/20、6/17、7/22）、絵カード貸出1組</t>
        </is>
      </c>
      <c r="G16" s="19" t="inlineStr">
        <is>
          <t>達成</t>
        </is>
      </c>
      <c r="H16" s="19" t="inlineStr">
        <is>
          <t>入浴前の切り替えでタイマーを使用する習慣ができたと保護者から報告。使用場面は1場面にとどまる</t>
        </is>
      </c>
      <c r="I16" s="19" t="inlineStr">
        <is>
          <t>継続。対象場面を朝の登園準備に広げる</t>
        </is>
      </c>
    </row>
    <row r="17" ht="62" customHeight="1">
      <c r="A17" s="19" t="inlineStr">
        <is>
          <t>移行支援</t>
        </is>
      </c>
      <c r="B17" s="19" t="inlineStr">
        <is>
          <t>（本人支援以外は記載不要）</t>
        </is>
      </c>
      <c r="C17" s="19" t="inlineStr">
        <is>
          <t>〇〇保育所の集団活動に、支援者の付き添いなしで15分参加できる</t>
        </is>
      </c>
      <c r="D17" s="19" t="inlineStr">
        <is>
          <t>〇〇保育所と月1回情報共有し、当事業所での小集団活動を段階的に拡大</t>
        </is>
      </c>
      <c r="E17" s="19" t="inlineStr">
        <is>
          <t>令和8年9月30日</t>
        </is>
      </c>
      <c r="F17" s="19" t="inlineStr">
        <is>
          <t>〇〇保育所と情報共有3回（5/8、6/12、7/10）</t>
        </is>
      </c>
      <c r="G17" s="19" t="inlineStr">
        <is>
          <t>一部達成</t>
        </is>
      </c>
      <c r="H17" s="19" t="inlineStr">
        <is>
          <t>当事業所の小集団では15分参加できるが、〇〇保育所では10分程度で離席する日が多いと報告あり</t>
        </is>
      </c>
      <c r="I17" s="19" t="inlineStr">
        <is>
          <t>目標を維持し、〇〇保育所と共通の声かけ手順を作る</t>
        </is>
      </c>
    </row>
    <row r="18" ht="34" customHeight="1">
      <c r="A18" s="7" t="n"/>
      <c r="B18" s="7" t="n"/>
      <c r="C18" s="7" t="n"/>
      <c r="D18" s="7" t="n"/>
      <c r="E18" s="7" t="n"/>
      <c r="F18" s="7" t="n"/>
      <c r="G18" s="7" t="n"/>
      <c r="H18" s="7" t="n"/>
      <c r="I18" s="7" t="n"/>
    </row>
    <row r="19" ht="34" customHeight="1">
      <c r="A19" s="7" t="n"/>
      <c r="B19" s="7" t="n"/>
      <c r="C19" s="7" t="n"/>
      <c r="D19" s="7" t="n"/>
      <c r="E19" s="7" t="n"/>
      <c r="F19" s="7" t="n"/>
      <c r="G19" s="7" t="n"/>
      <c r="H19" s="7" t="n"/>
      <c r="I19" s="7" t="n"/>
    </row>
    <row r="20" ht="34" customHeight="1">
      <c r="A20" s="7" t="n"/>
      <c r="B20" s="7" t="n"/>
      <c r="C20" s="7" t="n"/>
      <c r="D20" s="7" t="n"/>
      <c r="E20" s="7" t="n"/>
      <c r="F20" s="7" t="n"/>
      <c r="G20" s="7" t="n"/>
      <c r="H20" s="7" t="n"/>
      <c r="I20" s="7" t="n"/>
    </row>
    <row r="21">
      <c r="A21" s="12" t="inlineStr">
        <is>
          <t>【総合欄】</t>
        </is>
      </c>
      <c r="B21" s="13" t="n"/>
      <c r="C21" s="13" t="n"/>
      <c r="D21" s="13" t="n"/>
      <c r="E21" s="13" t="n"/>
      <c r="F21" s="13" t="n"/>
      <c r="G21" s="13" t="n"/>
      <c r="H21" s="13" t="n"/>
      <c r="I21" s="13" t="n"/>
    </row>
    <row r="22" ht="18" customHeight="1">
      <c r="A22" s="2" t="inlineStr">
        <is>
          <t>本人の変化・様子（事実ベース）</t>
        </is>
      </c>
      <c r="B22" s="13" t="n"/>
      <c r="C22" s="19" t="inlineStr">
        <is>
          <t>予告のある場面での切り替えが安定してきた。集団の人数が増えると離席が出る。</t>
        </is>
      </c>
      <c r="D22" s="13" t="n"/>
      <c r="E22" s="13" t="n"/>
      <c r="F22" s="13" t="n"/>
      <c r="G22" s="13" t="n"/>
      <c r="H22" s="13" t="n"/>
      <c r="I22" s="13" t="n"/>
    </row>
    <row r="23" ht="18" customHeight="1">
      <c r="A23" s="13" t="n"/>
      <c r="B23" s="13" t="n"/>
      <c r="C23" s="13" t="n"/>
      <c r="D23" s="13" t="n"/>
      <c r="E23" s="13" t="n"/>
      <c r="F23" s="13" t="n"/>
      <c r="G23" s="13" t="n"/>
      <c r="H23" s="13" t="n"/>
      <c r="I23" s="13" t="n"/>
    </row>
    <row r="24" ht="18" customHeight="1">
      <c r="A24" s="2" t="inlineStr">
        <is>
          <t>保護者の意向と受け止め</t>
        </is>
      </c>
      <c r="B24" s="13" t="n"/>
      <c r="C24" s="19" t="inlineStr">
        <is>
          <t>家庭でも泣くことが減ってきた。就学に向けて集団での指示理解を伸ばしてほしい。</t>
        </is>
      </c>
      <c r="D24" s="13" t="n"/>
      <c r="E24" s="13" t="n"/>
      <c r="F24" s="13" t="n"/>
      <c r="G24" s="13" t="n"/>
      <c r="H24" s="13" t="n"/>
      <c r="I24" s="13" t="n"/>
    </row>
    <row r="25" ht="18" customHeight="1">
      <c r="A25" s="13" t="n"/>
      <c r="B25" s="13" t="n"/>
      <c r="C25" s="13" t="n"/>
      <c r="D25" s="13" t="n"/>
      <c r="E25" s="13" t="n"/>
      <c r="F25" s="13" t="n"/>
      <c r="G25" s="13" t="n"/>
      <c r="H25" s="13" t="n"/>
      <c r="I25" s="13" t="n"/>
    </row>
    <row r="26" ht="18" customHeight="1">
      <c r="A26" s="2" t="inlineStr">
        <is>
          <t>併行利用先・学校等から得た情報</t>
        </is>
      </c>
      <c r="B26" s="13" t="n"/>
      <c r="C26" s="19" t="inlineStr">
        <is>
          <t>〇〇保育所より、自由遊びから一斉活動への切り替えで離席が残るとの報告（令和8年7月10日）。</t>
        </is>
      </c>
      <c r="D26" s="13" t="n"/>
      <c r="E26" s="13" t="n"/>
      <c r="F26" s="13" t="n"/>
      <c r="G26" s="13" t="n"/>
      <c r="H26" s="13" t="n"/>
      <c r="I26" s="13" t="n"/>
    </row>
    <row r="27" ht="18" customHeight="1">
      <c r="A27" s="13" t="n"/>
      <c r="B27" s="13" t="n"/>
      <c r="C27" s="13" t="n"/>
      <c r="D27" s="13" t="n"/>
      <c r="E27" s="13" t="n"/>
      <c r="F27" s="13" t="n"/>
      <c r="G27" s="13" t="n"/>
      <c r="H27" s="13" t="n"/>
      <c r="I27" s="13" t="n"/>
    </row>
    <row r="28" ht="18" customHeight="1">
      <c r="A28" s="2" t="inlineStr">
        <is>
          <t>障害児相談支援事業所との情報共有（有無・日付・方法・内容）</t>
        </is>
      </c>
      <c r="B28" s="13" t="n"/>
      <c r="C28" s="19" t="inlineStr">
        <is>
          <t>令和8年8月20日、〇〇相談支援事業所の相談支援専門員へ電話で今回の評価を共有。</t>
        </is>
      </c>
      <c r="D28" s="13" t="n"/>
      <c r="E28" s="13" t="n"/>
      <c r="F28" s="13" t="n"/>
      <c r="G28" s="13" t="n"/>
      <c r="H28" s="13" t="n"/>
      <c r="I28" s="13" t="n"/>
    </row>
    <row r="29">
      <c r="A29" s="2" t="inlineStr">
        <is>
          <t>計画見直しの必要性</t>
        </is>
      </c>
      <c r="B29" s="14" t="n"/>
      <c r="C29" s="19" t="inlineStr">
        <is>
          <t>要</t>
        </is>
      </c>
      <c r="D29" s="2" t="inlineStr">
        <is>
          <t>理由</t>
        </is>
      </c>
      <c r="E29" s="19" t="inlineStr">
        <is>
          <t>支援内容に予定変更時の対応を追加し、移行支援の手順を〇〇保育所と共通化するため</t>
        </is>
      </c>
      <c r="F29" s="15" t="n"/>
      <c r="G29" s="15" t="n"/>
      <c r="H29" s="15" t="n"/>
      <c r="I29" s="14" t="n"/>
    </row>
    <row r="30">
      <c r="A30" s="8" t="inlineStr">
        <is>
          <t>※「不要」と判断した場合も、見直しを検討した事実と結論をこの記録に残すこと（指定通所基準第27条第8項）</t>
        </is>
      </c>
      <c r="B30" s="15" t="n"/>
      <c r="C30" s="15" t="n"/>
      <c r="D30" s="15" t="n"/>
      <c r="E30" s="15" t="n"/>
      <c r="F30" s="15" t="n"/>
      <c r="G30" s="15" t="n"/>
      <c r="H30" s="15" t="n"/>
      <c r="I30" s="14" t="n"/>
    </row>
    <row r="31">
      <c r="A31" s="12" t="inlineStr">
        <is>
          <t>【計画を見直す場合の手続き】第27条第10項により第2項〜第7項を準用（アセスメント→原案→個別支援会議→説明→文書同意→交付）</t>
        </is>
      </c>
      <c r="B31" s="13" t="n"/>
      <c r="C31" s="13" t="n"/>
      <c r="D31" s="13" t="n"/>
      <c r="E31" s="13" t="n"/>
      <c r="F31" s="13" t="n"/>
      <c r="G31" s="13" t="n"/>
      <c r="H31" s="13" t="n"/>
      <c r="I31" s="13" t="n"/>
    </row>
    <row r="32">
      <c r="A32" s="2" t="inlineStr">
        <is>
          <t>再アセスメント実施日</t>
        </is>
      </c>
      <c r="B32" s="13" t="n"/>
      <c r="C32" s="13" t="n"/>
      <c r="D32" s="20" t="n">
        <v>46256</v>
      </c>
      <c r="E32" s="13" t="n"/>
      <c r="F32" s="13" t="n"/>
      <c r="G32" s="13" t="n"/>
      <c r="H32" s="13" t="n"/>
      <c r="I32" s="13" t="n"/>
    </row>
    <row r="33">
      <c r="A33" s="2" t="inlineStr">
        <is>
          <t>原案作成日</t>
        </is>
      </c>
      <c r="B33" s="13" t="n"/>
      <c r="C33" s="13" t="n"/>
      <c r="D33" s="20" t="n">
        <v>46259</v>
      </c>
      <c r="E33" s="13" t="n"/>
      <c r="F33" s="13" t="n"/>
      <c r="G33" s="13" t="n"/>
      <c r="H33" s="13" t="n"/>
      <c r="I33" s="13" t="n"/>
    </row>
    <row r="34">
      <c r="A34" s="2" t="inlineStr">
        <is>
          <t>個別支援会議 開催日（第27条第5項）</t>
        </is>
      </c>
      <c r="B34" s="13" t="n"/>
      <c r="C34" s="13" t="n"/>
      <c r="D34" s="20" t="n">
        <v>46262</v>
      </c>
      <c r="E34" s="13" t="n"/>
      <c r="F34" s="13" t="n"/>
      <c r="G34" s="13" t="n"/>
      <c r="H34" s="13" t="n"/>
      <c r="I34" s="13" t="n"/>
    </row>
    <row r="35">
      <c r="A35" s="2" t="inlineStr">
        <is>
          <t>個別支援会議 出席者</t>
        </is>
      </c>
      <c r="B35" s="13" t="n"/>
      <c r="C35" s="13" t="n"/>
      <c r="D35" s="19" t="inlineStr">
        <is>
          <t>児発管A、管理者A、職員B</t>
        </is>
      </c>
      <c r="E35" s="13" t="n"/>
      <c r="F35" s="13" t="n"/>
      <c r="G35" s="13" t="n"/>
      <c r="H35" s="13" t="n"/>
      <c r="I35" s="13" t="n"/>
    </row>
    <row r="36">
      <c r="A36" s="2" t="inlineStr">
        <is>
          <t>変更内容の要点</t>
        </is>
      </c>
      <c r="B36" s="13" t="n"/>
      <c r="C36" s="13" t="n"/>
      <c r="D36" s="19" t="inlineStr">
        <is>
          <t>支援内容に「予定変更時の伝え方」を追加。移行支援に〇〇保育所との共通手順を追加</t>
        </is>
      </c>
      <c r="E36" s="13" t="n"/>
      <c r="F36" s="13" t="n"/>
      <c r="G36" s="13" t="n"/>
      <c r="H36" s="13" t="n"/>
      <c r="I36" s="13" t="n"/>
    </row>
    <row r="37">
      <c r="A37" s="2" t="inlineStr">
        <is>
          <t>保護者への説明日（第27条第6項）</t>
        </is>
      </c>
      <c r="B37" s="13" t="n"/>
      <c r="C37" s="13" t="n"/>
      <c r="D37" s="20" t="n">
        <v>46263</v>
      </c>
      <c r="E37" s="13" t="n"/>
      <c r="F37" s="13" t="n"/>
      <c r="G37" s="13" t="n"/>
      <c r="H37" s="13" t="n"/>
      <c r="I37" s="13" t="n"/>
    </row>
    <row r="38">
      <c r="A38" s="2" t="inlineStr">
        <is>
          <t>説明・文書同意日（＝新計画の作成日）</t>
        </is>
      </c>
      <c r="B38" s="13" t="n"/>
      <c r="C38" s="13" t="n"/>
      <c r="D38" s="20" t="n">
        <v>46263</v>
      </c>
      <c r="E38" s="13" t="n"/>
      <c r="F38" s="13" t="n"/>
      <c r="G38" s="13" t="n"/>
      <c r="H38" s="13" t="n"/>
      <c r="I38" s="13" t="n"/>
    </row>
    <row r="39">
      <c r="A39" s="2" t="inlineStr">
        <is>
          <t>保護者への交付日／相談支援事業所への交付日（第27条第7項）</t>
        </is>
      </c>
      <c r="B39" s="13" t="n"/>
      <c r="C39" s="13" t="n"/>
      <c r="D39" s="19" t="inlineStr">
        <is>
          <t>令和8年8月29日／令和8年9月1日</t>
        </is>
      </c>
      <c r="E39" s="13" t="n"/>
      <c r="F39" s="13" t="n"/>
      <c r="G39" s="13" t="n"/>
      <c r="H39" s="13" t="n"/>
      <c r="I39" s="13" t="n"/>
    </row>
    <row r="40">
      <c r="A40" s="2" t="inlineStr">
        <is>
          <t>次回モニタリング 期限（自動）</t>
        </is>
      </c>
      <c r="B40" s="15" t="n"/>
      <c r="C40" s="14" t="n"/>
      <c r="D40" s="9">
        <f>IF($D$38="","",IF(LEFT('01_設定'!$B$13,1)="A",EDATE($D$38,6)-1,EOMONTH($D$38,6)))</f>
        <v/>
      </c>
      <c r="E40" s="2" t="inlineStr">
        <is>
          <t>次回モニタリング予定日</t>
        </is>
      </c>
      <c r="F40" s="20" t="n">
        <v>46438</v>
      </c>
      <c r="G40" s="19" t="inlineStr"/>
      <c r="H40" s="15" t="n"/>
      <c r="I40" s="14" t="n"/>
    </row>
    <row r="41">
      <c r="A41" s="2" t="inlineStr">
        <is>
          <t>児発管 署名・日付</t>
        </is>
      </c>
      <c r="B41" s="19" t="inlineStr">
        <is>
          <t>児発管A（令和8年8月20日）</t>
        </is>
      </c>
      <c r="C41" s="14" t="n"/>
      <c r="D41" s="2" t="inlineStr">
        <is>
          <t>管理者 確認・日付</t>
        </is>
      </c>
      <c r="E41" s="19" t="inlineStr">
        <is>
          <t>管理者A（令和8年8月21日）</t>
        </is>
      </c>
      <c r="F41" s="14" t="n"/>
      <c r="G41" s="2" t="inlineStr">
        <is>
          <t>保護者確認欄（任意・押印不要）</t>
        </is>
      </c>
      <c r="H41" s="19" t="inlineStr"/>
      <c r="I41" s="14" t="n"/>
    </row>
    <row r="42">
      <c r="A42" s="11" t="inlineStr">
        <is>
          <t>保存年限：提供した日から5年間（指定通所基準第54条第2項）。モニタリング記録は同項第2号の児童発達支援計画の一部として保存する。</t>
        </is>
      </c>
    </row>
  </sheetData>
  <mergeCells count="51">
    <mergeCell ref="A26:B27"/>
    <mergeCell ref="D32:I32"/>
    <mergeCell ref="A37:C37"/>
    <mergeCell ref="E5:F5"/>
    <mergeCell ref="H41:I41"/>
    <mergeCell ref="A3:I3"/>
    <mergeCell ref="H4:I4"/>
    <mergeCell ref="A21:I21"/>
    <mergeCell ref="C26:I27"/>
    <mergeCell ref="A22:B23"/>
    <mergeCell ref="C28:I28"/>
    <mergeCell ref="E4:F4"/>
    <mergeCell ref="A33:C33"/>
    <mergeCell ref="A2:I2"/>
    <mergeCell ref="E29:I29"/>
    <mergeCell ref="C22:I23"/>
    <mergeCell ref="A42:I42"/>
    <mergeCell ref="A32:C32"/>
    <mergeCell ref="A8:C8"/>
    <mergeCell ref="D37:I37"/>
    <mergeCell ref="A35:C35"/>
    <mergeCell ref="A38:C38"/>
    <mergeCell ref="D39:I39"/>
    <mergeCell ref="A10:C10"/>
    <mergeCell ref="D33:I33"/>
    <mergeCell ref="D38:I38"/>
    <mergeCell ref="H7:I7"/>
    <mergeCell ref="A13:I13"/>
    <mergeCell ref="B41:C41"/>
    <mergeCell ref="A40:C40"/>
    <mergeCell ref="A9:C9"/>
    <mergeCell ref="G40:I40"/>
    <mergeCell ref="A31:I31"/>
    <mergeCell ref="D35:I35"/>
    <mergeCell ref="A39:C39"/>
    <mergeCell ref="A34:C34"/>
    <mergeCell ref="A30:I30"/>
    <mergeCell ref="A24:B25"/>
    <mergeCell ref="D34:I34"/>
    <mergeCell ref="D10:I10"/>
    <mergeCell ref="A36:C36"/>
    <mergeCell ref="A29:B29"/>
    <mergeCell ref="B5:C5"/>
    <mergeCell ref="E41:F41"/>
    <mergeCell ref="A28:B28"/>
    <mergeCell ref="A1:I1"/>
    <mergeCell ref="H5:I5"/>
    <mergeCell ref="D36:I36"/>
    <mergeCell ref="A6:I6"/>
    <mergeCell ref="C24:I25"/>
    <mergeCell ref="B4:C4"/>
  </mergeCells>
  <conditionalFormatting sqref="H9">
    <cfRule type="cellIs" priority="1" operator="equal" dxfId="1">
      <formula>"期限後"</formula>
    </cfRule>
  </conditionalFormatting>
  <conditionalFormatting sqref="D10">
    <cfRule type="expression" priority="2" dxfId="0">
      <formula>AND($F$9="その他",$D$10="")</formula>
    </cfRule>
  </conditionalFormatting>
  <dataValidations count="5">
    <dataValidation sqref="G15:G20" showDropDown="0" showInputMessage="0" showErrorMessage="0" allowBlank="1" type="list">
      <formula1>"達成,概ね達成,一部達成,未達"</formula1>
    </dataValidation>
    <dataValidation sqref="I15:I20" showDropDown="0" showInputMessage="0" showErrorMessage="0" allowBlank="1" type="list">
      <formula1>"継続,支援内容の変更,目標の変更,終結"</formula1>
    </dataValidation>
    <dataValidation sqref="F9" showDropDown="0" showInputMessage="0" showErrorMessage="0" allowBlank="1" type="list">
      <formula1>"対面面接,その他"</formula1>
    </dataValidation>
    <dataValidation sqref="C29" showDropDown="0" showInputMessage="0" showErrorMessage="0" allowBlank="1" type="list">
      <formula1>"要,不要"</formula1>
    </dataValidation>
    <dataValidation sqref="A15:A20" showDropDown="0" showInputMessage="0" showErrorMessage="0" allowBlank="1" type="list">
      <formula1>"本人支援,家族支援,移行支援,地域支援・地域連携"</formula1>
    </dataValidation>
  </dataValidations>
  <pageMargins left="0.47" right="0.47" top="0.6" bottom="0.6" header="0.3" footer="0.3"/>
  <pageSetup orientation="landscape" paperSize="9" fitToHeight="0" fitToWidth="1"/>
  <headerFooter>
    <oddHeader/>
    <oddFooter>&amp;C&amp;8 &amp;P / &amp;N ページ　モニタリング記録＋6か月サイクル管理表（最終確認日 2026年8月14日）</oddFooter>
    <evenHeader/>
    <evenFooter/>
    <firstHeader/>
    <firstFooter/>
  </headerFooter>
  <legacyDrawing xmlns:r="http://schemas.openxmlformats.org/officeDocument/2006/relationships" r:id="anysvml"/>
</worksheet>
</file>

<file path=xl/worksheets/sheet5.xml><?xml version="1.0" encoding="utf-8"?>
<worksheet xmlns="http://schemas.openxmlformats.org/spreadsheetml/2006/main">
  <sheetPr>
    <outlinePr summaryBelow="1" summaryRight="1"/>
    <pageSetUpPr fitToPage="1"/>
  </sheetPr>
  <dimension ref="A1:AA42"/>
  <sheetViews>
    <sheetView workbookViewId="0">
      <pane xSplit="2" ySplit="2" topLeftCell="C3" activePane="bottomRight" state="frozen"/>
      <selection pane="topRight"/>
      <selection pane="bottomLeft"/>
      <selection pane="bottomRight" activeCell="A1" sqref="A1"/>
    </sheetView>
  </sheetViews>
  <sheetFormatPr baseColWidth="8" defaultRowHeight="15"/>
  <cols>
    <col width="4" customWidth="1" min="1" max="1"/>
    <col width="11" customWidth="1" min="2" max="2"/>
    <col width="12" customWidth="1" min="3" max="3"/>
    <col width="12" customWidth="1" min="4" max="4"/>
    <col width="11" customWidth="1" min="5" max="5"/>
    <col width="12" customWidth="1" min="6" max="6"/>
    <col width="14" customWidth="1" min="7" max="7"/>
    <col width="11" customWidth="1" min="8" max="8"/>
    <col width="11" customWidth="1" min="9" max="9"/>
    <col width="11" customWidth="1" min="10" max="10"/>
    <col width="14" customWidth="1" min="11" max="11"/>
    <col width="12" customWidth="1" min="12" max="12"/>
    <col width="7" customWidth="1" min="13" max="13"/>
    <col width="13" customWidth="1" min="14" max="14"/>
    <col width="14" customWidth="1" min="15" max="15"/>
    <col width="9" customWidth="1" min="16" max="16"/>
    <col width="11" customWidth="1" min="17" max="17"/>
    <col width="8" customWidth="1" min="18" max="18"/>
    <col width="11" customWidth="1" min="19" max="19"/>
    <col width="12" customWidth="1" min="20" max="20"/>
    <col width="15" customWidth="1" min="21" max="21"/>
    <col width="11" customWidth="1" min="22" max="22"/>
    <col width="13" customWidth="1" min="23" max="23"/>
    <col width="12" customWidth="1" min="24" max="24"/>
    <col width="17" customWidth="1" min="25" max="25"/>
    <col width="34" customWidth="1" min="26" max="26"/>
    <col width="18" customWidth="1" min="27" max="27"/>
  </cols>
  <sheetData>
    <row r="1" ht="26" customHeight="1">
      <c r="A1" s="2" t="inlineStr">
        <is>
          <t>集計</t>
        </is>
      </c>
      <c r="B1" s="3">
        <f>"■期限超過 "&amp;COUNTIF($N$3:$N$500,"■期限超過")&amp;"件"</f>
        <v/>
      </c>
      <c r="C1" s="3">
        <f>"▲期限間近 "&amp;COUNTIF($N$3:$N$500,"▲期限間近")&amp;"件"</f>
        <v/>
      </c>
      <c r="D1" s="14" t="n"/>
      <c r="E1" s="3">
        <f>"実施済（期限後） "&amp;COUNTIF($N$3:$N$500,"実施済（期限後）")&amp;"件"</f>
        <v/>
      </c>
      <c r="F1" s="14" t="n"/>
      <c r="G1" s="3">
        <f>"手続漏れ "&amp;COUNTIF($Z$3:$Z$500,"?*")&amp;"件"</f>
        <v/>
      </c>
      <c r="H1" s="3">
        <f>"基準日 "&amp;TEXT('01_設定'!$B$15,"yyyy/m/d")&amp;"（01_設定!B15＝TODAY）／アラート "&amp;'01_設定'!$B$14&amp;"日"</f>
        <v/>
      </c>
      <c r="I1" s="15" t="n"/>
      <c r="J1" s="15" t="n"/>
      <c r="K1" s="15" t="n"/>
      <c r="L1" s="15" t="n"/>
      <c r="M1" s="15" t="n"/>
      <c r="N1" s="14" t="n"/>
      <c r="O1" s="8" t="inlineStr">
        <is>
          <t>1行1児童。多機能型で児発と放デイの両方を利用する児童は、サービス種別ごとに別行にすること（計画・モニタリングはサービスごと）。</t>
        </is>
      </c>
      <c r="P1" s="15" t="n"/>
      <c r="Q1" s="15" t="n"/>
      <c r="R1" s="15" t="n"/>
      <c r="S1" s="15" t="n"/>
      <c r="T1" s="15" t="n"/>
      <c r="U1" s="15" t="n"/>
      <c r="V1" s="15" t="n"/>
      <c r="W1" s="15" t="n"/>
      <c r="X1" s="15" t="n"/>
      <c r="Y1" s="15" t="n"/>
      <c r="Z1" s="15" t="n"/>
      <c r="AA1" s="14" t="n"/>
    </row>
    <row r="2" ht="42" customHeight="1">
      <c r="A2" s="17" t="inlineStr">
        <is>
          <t>No</t>
        </is>
      </c>
      <c r="B2" s="17" t="inlineStr">
        <is>
          <t>児童名</t>
        </is>
      </c>
      <c r="C2" s="17" t="inlineStr">
        <is>
          <t>受給者証番号</t>
        </is>
      </c>
      <c r="D2" s="17" t="inlineStr">
        <is>
          <t>サービス種別</t>
        </is>
      </c>
      <c r="E2" s="17" t="inlineStr">
        <is>
          <t>利用開始日</t>
        </is>
      </c>
      <c r="F2" s="17" t="inlineStr">
        <is>
          <t>支給決定終了日</t>
        </is>
      </c>
      <c r="G2" s="17" t="inlineStr">
        <is>
          <t>現計画 作成日（同意日）</t>
        </is>
      </c>
      <c r="H2" s="17" t="inlineStr">
        <is>
          <t>保護者交付日</t>
        </is>
      </c>
      <c r="I2" s="17" t="inlineStr">
        <is>
          <t>支援期間 開始</t>
        </is>
      </c>
      <c r="J2" s="17" t="inlineStr">
        <is>
          <t>支援期間 終了</t>
        </is>
      </c>
      <c r="K2" s="17" t="inlineStr">
        <is>
          <t>前回モニタリング実施日</t>
        </is>
      </c>
      <c r="L2" s="17" t="inlineStr">
        <is>
          <t>モニタリング期限</t>
        </is>
      </c>
      <c r="M2" s="17" t="inlineStr">
        <is>
          <t>残日数</t>
        </is>
      </c>
      <c r="N2" s="17" t="inlineStr">
        <is>
          <t>状態</t>
        </is>
      </c>
      <c r="O2" s="17" t="inlineStr">
        <is>
          <t>今回モニタリング実施日</t>
        </is>
      </c>
      <c r="P2" s="17" t="inlineStr">
        <is>
          <t>実施方法</t>
        </is>
      </c>
      <c r="Q2" s="17" t="inlineStr">
        <is>
          <t>記録作成日</t>
        </is>
      </c>
      <c r="R2" s="17" t="inlineStr">
        <is>
          <t>見直し要否</t>
        </is>
      </c>
      <c r="S2" s="17" t="inlineStr">
        <is>
          <t>原案作成日</t>
        </is>
      </c>
      <c r="T2" s="17" t="inlineStr">
        <is>
          <t>個別支援会議日</t>
        </is>
      </c>
      <c r="U2" s="17" t="inlineStr">
        <is>
          <t>説明・同意日（新計画作成日）</t>
        </is>
      </c>
      <c r="V2" s="17" t="inlineStr">
        <is>
          <t>保護者交付日</t>
        </is>
      </c>
      <c r="W2" s="17" t="inlineStr">
        <is>
          <t>相談支援事業所交付日</t>
        </is>
      </c>
      <c r="X2" s="17" t="inlineStr">
        <is>
          <t>次回期限</t>
        </is>
      </c>
      <c r="Y2" s="17" t="inlineStr">
        <is>
          <t>減算リスク</t>
        </is>
      </c>
      <c r="Z2" s="17" t="inlineStr">
        <is>
          <t>手続漏れ</t>
        </is>
      </c>
      <c r="AA2" s="17" t="inlineStr">
        <is>
          <t>備考</t>
        </is>
      </c>
    </row>
    <row r="3" ht="30" customHeight="1">
      <c r="A3" s="7" t="n">
        <v>1</v>
      </c>
      <c r="B3" s="7" t="n"/>
      <c r="C3" s="7" t="n"/>
      <c r="D3" s="7" t="n"/>
      <c r="E3" s="16" t="n"/>
      <c r="F3" s="16" t="n"/>
      <c r="G3" s="16" t="n"/>
      <c r="H3" s="16" t="n"/>
      <c r="I3" s="16" t="n"/>
      <c r="J3" s="16" t="n"/>
      <c r="K3" s="16" t="n"/>
      <c r="L3" s="9">
        <f>IF($G3="","",IF(LEFT('01_設定'!$B$13,1)="A",MIN(EDATE($G3,6),EDATE(MAX($G3,$K3),6))-1,MIN(EOMONTH($G3,6),EOMONTH(MAX($G3,$K3),6))))</f>
        <v/>
      </c>
      <c r="M3" s="3">
        <f>IF($L3="","",$L3-'01_設定'!$B$15)</f>
        <v/>
      </c>
      <c r="N3" s="3">
        <f>IF($G3="","",IF($O3&lt;&gt;"",IF($O3&lt;=$L3,"実施済（期限内）","実施済（期限後）"),IF('01_設定'!$B$15&gt;$L3,"■期限超過",IF($M3&lt;='01_設定'!$B$14,"▲期限間近","○期限内"))))</f>
        <v/>
      </c>
      <c r="O3" s="16" t="n"/>
      <c r="P3" s="7" t="n"/>
      <c r="Q3" s="16" t="n"/>
      <c r="R3" s="7" t="n"/>
      <c r="S3" s="16" t="n"/>
      <c r="T3" s="16" t="n"/>
      <c r="U3" s="16" t="n"/>
      <c r="V3" s="16" t="n"/>
      <c r="W3" s="16" t="n"/>
      <c r="X3" s="9">
        <f>IF($U3="","",IF(LEFT('01_設定'!$B$13,1)="A",EDATE($U3,6)-1,EOMONTH($U3,6)))</f>
        <v/>
      </c>
      <c r="Y3" s="3">
        <f>IF(OR($N3="■期限超過",$N3="実施済（期限後）"),IF(DATEDIF($L3,IF($O3="",'01_設定'!$B$15,$O3),"M")+1&gt;=3,"×50/100（3月以上）","×70/100（3月未満）"),"")</f>
        <v/>
      </c>
      <c r="Z3" s="3">
        <f>TRIM(IF(AND($U3&lt;&gt;"",$T3=""),"個別支援会議の記録なし(第27条第5項) ","")&amp;IF(AND($U3&lt;&gt;"",$V3=""),"保護者交付未(第27条第7項) ","")&amp;IF(AND($U3&lt;&gt;"",$W3=""),"相談支援事業所交付未(第27条第7項) ","")&amp;IF(AND($O3&lt;&gt;"",$Q3=""),"記録未作成(第27条第9項第2号) ","")&amp;IF(AND($G3&lt;&gt;"",$H3=""),"現計画の保護者交付未(第27条第7項)",""))</f>
        <v/>
      </c>
      <c r="AA3" s="7" t="n"/>
    </row>
    <row r="4" ht="30" customHeight="1">
      <c r="A4" s="7" t="n">
        <v>2</v>
      </c>
      <c r="B4" s="7" t="n"/>
      <c r="C4" s="7" t="n"/>
      <c r="D4" s="7" t="n"/>
      <c r="E4" s="16" t="n"/>
      <c r="F4" s="16" t="n"/>
      <c r="G4" s="16" t="n"/>
      <c r="H4" s="16" t="n"/>
      <c r="I4" s="16" t="n"/>
      <c r="J4" s="16" t="n"/>
      <c r="K4" s="16" t="n"/>
      <c r="L4" s="9">
        <f>IF($G4="","",IF(LEFT('01_設定'!$B$13,1)="A",MIN(EDATE($G4,6),EDATE(MAX($G4,$K4),6))-1,MIN(EOMONTH($G4,6),EOMONTH(MAX($G4,$K4),6))))</f>
        <v/>
      </c>
      <c r="M4" s="3">
        <f>IF($L4="","",$L4-'01_設定'!$B$15)</f>
        <v/>
      </c>
      <c r="N4" s="3">
        <f>IF($G4="","",IF($O4&lt;&gt;"",IF($O4&lt;=$L4,"実施済（期限内）","実施済（期限後）"),IF('01_設定'!$B$15&gt;$L4,"■期限超過",IF($M4&lt;='01_設定'!$B$14,"▲期限間近","○期限内"))))</f>
        <v/>
      </c>
      <c r="O4" s="16" t="n"/>
      <c r="P4" s="7" t="n"/>
      <c r="Q4" s="16" t="n"/>
      <c r="R4" s="7" t="n"/>
      <c r="S4" s="16" t="n"/>
      <c r="T4" s="16" t="n"/>
      <c r="U4" s="16" t="n"/>
      <c r="V4" s="16" t="n"/>
      <c r="W4" s="16" t="n"/>
      <c r="X4" s="9">
        <f>IF($U4="","",IF(LEFT('01_設定'!$B$13,1)="A",EDATE($U4,6)-1,EOMONTH($U4,6)))</f>
        <v/>
      </c>
      <c r="Y4" s="3">
        <f>IF(OR($N4="■期限超過",$N4="実施済（期限後）"),IF(DATEDIF($L4,IF($O4="",'01_設定'!$B$15,$O4),"M")+1&gt;=3,"×50/100（3月以上）","×70/100（3月未満）"),"")</f>
        <v/>
      </c>
      <c r="Z4" s="3">
        <f>TRIM(IF(AND($U4&lt;&gt;"",$T4=""),"個別支援会議の記録なし(第27条第5項) ","")&amp;IF(AND($U4&lt;&gt;"",$V4=""),"保護者交付未(第27条第7項) ","")&amp;IF(AND($U4&lt;&gt;"",$W4=""),"相談支援事業所交付未(第27条第7項) ","")&amp;IF(AND($O4&lt;&gt;"",$Q4=""),"記録未作成(第27条第9項第2号) ","")&amp;IF(AND($G4&lt;&gt;"",$H4=""),"現計画の保護者交付未(第27条第7項)",""))</f>
        <v/>
      </c>
      <c r="AA4" s="7" t="n"/>
    </row>
    <row r="5" ht="30" customHeight="1">
      <c r="A5" s="7" t="n">
        <v>3</v>
      </c>
      <c r="B5" s="7" t="n"/>
      <c r="C5" s="7" t="n"/>
      <c r="D5" s="7" t="n"/>
      <c r="E5" s="16" t="n"/>
      <c r="F5" s="16" t="n"/>
      <c r="G5" s="16" t="n"/>
      <c r="H5" s="16" t="n"/>
      <c r="I5" s="16" t="n"/>
      <c r="J5" s="16" t="n"/>
      <c r="K5" s="16" t="n"/>
      <c r="L5" s="9">
        <f>IF($G5="","",IF(LEFT('01_設定'!$B$13,1)="A",MIN(EDATE($G5,6),EDATE(MAX($G5,$K5),6))-1,MIN(EOMONTH($G5,6),EOMONTH(MAX($G5,$K5),6))))</f>
        <v/>
      </c>
      <c r="M5" s="3">
        <f>IF($L5="","",$L5-'01_設定'!$B$15)</f>
        <v/>
      </c>
      <c r="N5" s="3">
        <f>IF($G5="","",IF($O5&lt;&gt;"",IF($O5&lt;=$L5,"実施済（期限内）","実施済（期限後）"),IF('01_設定'!$B$15&gt;$L5,"■期限超過",IF($M5&lt;='01_設定'!$B$14,"▲期限間近","○期限内"))))</f>
        <v/>
      </c>
      <c r="O5" s="16" t="n"/>
      <c r="P5" s="7" t="n"/>
      <c r="Q5" s="16" t="n"/>
      <c r="R5" s="7" t="n"/>
      <c r="S5" s="16" t="n"/>
      <c r="T5" s="16" t="n"/>
      <c r="U5" s="16" t="n"/>
      <c r="V5" s="16" t="n"/>
      <c r="W5" s="16" t="n"/>
      <c r="X5" s="9">
        <f>IF($U5="","",IF(LEFT('01_設定'!$B$13,1)="A",EDATE($U5,6)-1,EOMONTH($U5,6)))</f>
        <v/>
      </c>
      <c r="Y5" s="3">
        <f>IF(OR($N5="■期限超過",$N5="実施済（期限後）"),IF(DATEDIF($L5,IF($O5="",'01_設定'!$B$15,$O5),"M")+1&gt;=3,"×50/100（3月以上）","×70/100（3月未満）"),"")</f>
        <v/>
      </c>
      <c r="Z5" s="3">
        <f>TRIM(IF(AND($U5&lt;&gt;"",$T5=""),"個別支援会議の記録なし(第27条第5項) ","")&amp;IF(AND($U5&lt;&gt;"",$V5=""),"保護者交付未(第27条第7項) ","")&amp;IF(AND($U5&lt;&gt;"",$W5=""),"相談支援事業所交付未(第27条第7項) ","")&amp;IF(AND($O5&lt;&gt;"",$Q5=""),"記録未作成(第27条第9項第2号) ","")&amp;IF(AND($G5&lt;&gt;"",$H5=""),"現計画の保護者交付未(第27条第7項)",""))</f>
        <v/>
      </c>
      <c r="AA5" s="7" t="n"/>
    </row>
    <row r="6" ht="30" customHeight="1">
      <c r="A6" s="7" t="n">
        <v>4</v>
      </c>
      <c r="B6" s="7" t="n"/>
      <c r="C6" s="7" t="n"/>
      <c r="D6" s="7" t="n"/>
      <c r="E6" s="16" t="n"/>
      <c r="F6" s="16" t="n"/>
      <c r="G6" s="16" t="n"/>
      <c r="H6" s="16" t="n"/>
      <c r="I6" s="16" t="n"/>
      <c r="J6" s="16" t="n"/>
      <c r="K6" s="16" t="n"/>
      <c r="L6" s="9">
        <f>IF($G6="","",IF(LEFT('01_設定'!$B$13,1)="A",MIN(EDATE($G6,6),EDATE(MAX($G6,$K6),6))-1,MIN(EOMONTH($G6,6),EOMONTH(MAX($G6,$K6),6))))</f>
        <v/>
      </c>
      <c r="M6" s="3">
        <f>IF($L6="","",$L6-'01_設定'!$B$15)</f>
        <v/>
      </c>
      <c r="N6" s="3">
        <f>IF($G6="","",IF($O6&lt;&gt;"",IF($O6&lt;=$L6,"実施済（期限内）","実施済（期限後）"),IF('01_設定'!$B$15&gt;$L6,"■期限超過",IF($M6&lt;='01_設定'!$B$14,"▲期限間近","○期限内"))))</f>
        <v/>
      </c>
      <c r="O6" s="16" t="n"/>
      <c r="P6" s="7" t="n"/>
      <c r="Q6" s="16" t="n"/>
      <c r="R6" s="7" t="n"/>
      <c r="S6" s="16" t="n"/>
      <c r="T6" s="16" t="n"/>
      <c r="U6" s="16" t="n"/>
      <c r="V6" s="16" t="n"/>
      <c r="W6" s="16" t="n"/>
      <c r="X6" s="9">
        <f>IF($U6="","",IF(LEFT('01_設定'!$B$13,1)="A",EDATE($U6,6)-1,EOMONTH($U6,6)))</f>
        <v/>
      </c>
      <c r="Y6" s="3">
        <f>IF(OR($N6="■期限超過",$N6="実施済（期限後）"),IF(DATEDIF($L6,IF($O6="",'01_設定'!$B$15,$O6),"M")+1&gt;=3,"×50/100（3月以上）","×70/100（3月未満）"),"")</f>
        <v/>
      </c>
      <c r="Z6" s="3">
        <f>TRIM(IF(AND($U6&lt;&gt;"",$T6=""),"個別支援会議の記録なし(第27条第5項) ","")&amp;IF(AND($U6&lt;&gt;"",$V6=""),"保護者交付未(第27条第7項) ","")&amp;IF(AND($U6&lt;&gt;"",$W6=""),"相談支援事業所交付未(第27条第7項) ","")&amp;IF(AND($O6&lt;&gt;"",$Q6=""),"記録未作成(第27条第9項第2号) ","")&amp;IF(AND($G6&lt;&gt;"",$H6=""),"現計画の保護者交付未(第27条第7項)",""))</f>
        <v/>
      </c>
      <c r="AA6" s="7" t="n"/>
    </row>
    <row r="7" ht="30" customHeight="1">
      <c r="A7" s="7" t="n">
        <v>5</v>
      </c>
      <c r="B7" s="7" t="n"/>
      <c r="C7" s="7" t="n"/>
      <c r="D7" s="7" t="n"/>
      <c r="E7" s="16" t="n"/>
      <c r="F7" s="16" t="n"/>
      <c r="G7" s="16" t="n"/>
      <c r="H7" s="16" t="n"/>
      <c r="I7" s="16" t="n"/>
      <c r="J7" s="16" t="n"/>
      <c r="K7" s="16" t="n"/>
      <c r="L7" s="9">
        <f>IF($G7="","",IF(LEFT('01_設定'!$B$13,1)="A",MIN(EDATE($G7,6),EDATE(MAX($G7,$K7),6))-1,MIN(EOMONTH($G7,6),EOMONTH(MAX($G7,$K7),6))))</f>
        <v/>
      </c>
      <c r="M7" s="3">
        <f>IF($L7="","",$L7-'01_設定'!$B$15)</f>
        <v/>
      </c>
      <c r="N7" s="3">
        <f>IF($G7="","",IF($O7&lt;&gt;"",IF($O7&lt;=$L7,"実施済（期限内）","実施済（期限後）"),IF('01_設定'!$B$15&gt;$L7,"■期限超過",IF($M7&lt;='01_設定'!$B$14,"▲期限間近","○期限内"))))</f>
        <v/>
      </c>
      <c r="O7" s="16" t="n"/>
      <c r="P7" s="7" t="n"/>
      <c r="Q7" s="16" t="n"/>
      <c r="R7" s="7" t="n"/>
      <c r="S7" s="16" t="n"/>
      <c r="T7" s="16" t="n"/>
      <c r="U7" s="16" t="n"/>
      <c r="V7" s="16" t="n"/>
      <c r="W7" s="16" t="n"/>
      <c r="X7" s="9">
        <f>IF($U7="","",IF(LEFT('01_設定'!$B$13,1)="A",EDATE($U7,6)-1,EOMONTH($U7,6)))</f>
        <v/>
      </c>
      <c r="Y7" s="3">
        <f>IF(OR($N7="■期限超過",$N7="実施済（期限後）"),IF(DATEDIF($L7,IF($O7="",'01_設定'!$B$15,$O7),"M")+1&gt;=3,"×50/100（3月以上）","×70/100（3月未満）"),"")</f>
        <v/>
      </c>
      <c r="Z7" s="3">
        <f>TRIM(IF(AND($U7&lt;&gt;"",$T7=""),"個別支援会議の記録なし(第27条第5項) ","")&amp;IF(AND($U7&lt;&gt;"",$V7=""),"保護者交付未(第27条第7項) ","")&amp;IF(AND($U7&lt;&gt;"",$W7=""),"相談支援事業所交付未(第27条第7項) ","")&amp;IF(AND($O7&lt;&gt;"",$Q7=""),"記録未作成(第27条第9項第2号) ","")&amp;IF(AND($G7&lt;&gt;"",$H7=""),"現計画の保護者交付未(第27条第7項)",""))</f>
        <v/>
      </c>
      <c r="AA7" s="7" t="n"/>
    </row>
    <row r="8" ht="30" customHeight="1">
      <c r="A8" s="7" t="n">
        <v>6</v>
      </c>
      <c r="B8" s="7" t="n"/>
      <c r="C8" s="7" t="n"/>
      <c r="D8" s="7" t="n"/>
      <c r="E8" s="16" t="n"/>
      <c r="F8" s="16" t="n"/>
      <c r="G8" s="16" t="n"/>
      <c r="H8" s="16" t="n"/>
      <c r="I8" s="16" t="n"/>
      <c r="J8" s="16" t="n"/>
      <c r="K8" s="16" t="n"/>
      <c r="L8" s="9">
        <f>IF($G8="","",IF(LEFT('01_設定'!$B$13,1)="A",MIN(EDATE($G8,6),EDATE(MAX($G8,$K8),6))-1,MIN(EOMONTH($G8,6),EOMONTH(MAX($G8,$K8),6))))</f>
        <v/>
      </c>
      <c r="M8" s="3">
        <f>IF($L8="","",$L8-'01_設定'!$B$15)</f>
        <v/>
      </c>
      <c r="N8" s="3">
        <f>IF($G8="","",IF($O8&lt;&gt;"",IF($O8&lt;=$L8,"実施済（期限内）","実施済（期限後）"),IF('01_設定'!$B$15&gt;$L8,"■期限超過",IF($M8&lt;='01_設定'!$B$14,"▲期限間近","○期限内"))))</f>
        <v/>
      </c>
      <c r="O8" s="16" t="n"/>
      <c r="P8" s="7" t="n"/>
      <c r="Q8" s="16" t="n"/>
      <c r="R8" s="7" t="n"/>
      <c r="S8" s="16" t="n"/>
      <c r="T8" s="16" t="n"/>
      <c r="U8" s="16" t="n"/>
      <c r="V8" s="16" t="n"/>
      <c r="W8" s="16" t="n"/>
      <c r="X8" s="9">
        <f>IF($U8="","",IF(LEFT('01_設定'!$B$13,1)="A",EDATE($U8,6)-1,EOMONTH($U8,6)))</f>
        <v/>
      </c>
      <c r="Y8" s="3">
        <f>IF(OR($N8="■期限超過",$N8="実施済（期限後）"),IF(DATEDIF($L8,IF($O8="",'01_設定'!$B$15,$O8),"M")+1&gt;=3,"×50/100（3月以上）","×70/100（3月未満）"),"")</f>
        <v/>
      </c>
      <c r="Z8" s="3">
        <f>TRIM(IF(AND($U8&lt;&gt;"",$T8=""),"個別支援会議の記録なし(第27条第5項) ","")&amp;IF(AND($U8&lt;&gt;"",$V8=""),"保護者交付未(第27条第7項) ","")&amp;IF(AND($U8&lt;&gt;"",$W8=""),"相談支援事業所交付未(第27条第7項) ","")&amp;IF(AND($O8&lt;&gt;"",$Q8=""),"記録未作成(第27条第9項第2号) ","")&amp;IF(AND($G8&lt;&gt;"",$H8=""),"現計画の保護者交付未(第27条第7項)",""))</f>
        <v/>
      </c>
      <c r="AA8" s="7" t="n"/>
    </row>
    <row r="9" ht="30" customHeight="1">
      <c r="A9" s="7" t="n">
        <v>7</v>
      </c>
      <c r="B9" s="7" t="n"/>
      <c r="C9" s="7" t="n"/>
      <c r="D9" s="7" t="n"/>
      <c r="E9" s="16" t="n"/>
      <c r="F9" s="16" t="n"/>
      <c r="G9" s="16" t="n"/>
      <c r="H9" s="16" t="n"/>
      <c r="I9" s="16" t="n"/>
      <c r="J9" s="16" t="n"/>
      <c r="K9" s="16" t="n"/>
      <c r="L9" s="9">
        <f>IF($G9="","",IF(LEFT('01_設定'!$B$13,1)="A",MIN(EDATE($G9,6),EDATE(MAX($G9,$K9),6))-1,MIN(EOMONTH($G9,6),EOMONTH(MAX($G9,$K9),6))))</f>
        <v/>
      </c>
      <c r="M9" s="3">
        <f>IF($L9="","",$L9-'01_設定'!$B$15)</f>
        <v/>
      </c>
      <c r="N9" s="3">
        <f>IF($G9="","",IF($O9&lt;&gt;"",IF($O9&lt;=$L9,"実施済（期限内）","実施済（期限後）"),IF('01_設定'!$B$15&gt;$L9,"■期限超過",IF($M9&lt;='01_設定'!$B$14,"▲期限間近","○期限内"))))</f>
        <v/>
      </c>
      <c r="O9" s="16" t="n"/>
      <c r="P9" s="7" t="n"/>
      <c r="Q9" s="16" t="n"/>
      <c r="R9" s="7" t="n"/>
      <c r="S9" s="16" t="n"/>
      <c r="T9" s="16" t="n"/>
      <c r="U9" s="16" t="n"/>
      <c r="V9" s="16" t="n"/>
      <c r="W9" s="16" t="n"/>
      <c r="X9" s="9">
        <f>IF($U9="","",IF(LEFT('01_設定'!$B$13,1)="A",EDATE($U9,6)-1,EOMONTH($U9,6)))</f>
        <v/>
      </c>
      <c r="Y9" s="3">
        <f>IF(OR($N9="■期限超過",$N9="実施済（期限後）"),IF(DATEDIF($L9,IF($O9="",'01_設定'!$B$15,$O9),"M")+1&gt;=3,"×50/100（3月以上）","×70/100（3月未満）"),"")</f>
        <v/>
      </c>
      <c r="Z9" s="3">
        <f>TRIM(IF(AND($U9&lt;&gt;"",$T9=""),"個別支援会議の記録なし(第27条第5項) ","")&amp;IF(AND($U9&lt;&gt;"",$V9=""),"保護者交付未(第27条第7項) ","")&amp;IF(AND($U9&lt;&gt;"",$W9=""),"相談支援事業所交付未(第27条第7項) ","")&amp;IF(AND($O9&lt;&gt;"",$Q9=""),"記録未作成(第27条第9項第2号) ","")&amp;IF(AND($G9&lt;&gt;"",$H9=""),"現計画の保護者交付未(第27条第7項)",""))</f>
        <v/>
      </c>
      <c r="AA9" s="7" t="n"/>
    </row>
    <row r="10" ht="30" customHeight="1">
      <c r="A10" s="7" t="n">
        <v>8</v>
      </c>
      <c r="B10" s="7" t="n"/>
      <c r="C10" s="7" t="n"/>
      <c r="D10" s="7" t="n"/>
      <c r="E10" s="16" t="n"/>
      <c r="F10" s="16" t="n"/>
      <c r="G10" s="16" t="n"/>
      <c r="H10" s="16" t="n"/>
      <c r="I10" s="16" t="n"/>
      <c r="J10" s="16" t="n"/>
      <c r="K10" s="16" t="n"/>
      <c r="L10" s="9">
        <f>IF($G10="","",IF(LEFT('01_設定'!$B$13,1)="A",MIN(EDATE($G10,6),EDATE(MAX($G10,$K10),6))-1,MIN(EOMONTH($G10,6),EOMONTH(MAX($G10,$K10),6))))</f>
        <v/>
      </c>
      <c r="M10" s="3">
        <f>IF($L10="","",$L10-'01_設定'!$B$15)</f>
        <v/>
      </c>
      <c r="N10" s="3">
        <f>IF($G10="","",IF($O10&lt;&gt;"",IF($O10&lt;=$L10,"実施済（期限内）","実施済（期限後）"),IF('01_設定'!$B$15&gt;$L10,"■期限超過",IF($M10&lt;='01_設定'!$B$14,"▲期限間近","○期限内"))))</f>
        <v/>
      </c>
      <c r="O10" s="16" t="n"/>
      <c r="P10" s="7" t="n"/>
      <c r="Q10" s="16" t="n"/>
      <c r="R10" s="7" t="n"/>
      <c r="S10" s="16" t="n"/>
      <c r="T10" s="16" t="n"/>
      <c r="U10" s="16" t="n"/>
      <c r="V10" s="16" t="n"/>
      <c r="W10" s="16" t="n"/>
      <c r="X10" s="9">
        <f>IF($U10="","",IF(LEFT('01_設定'!$B$13,1)="A",EDATE($U10,6)-1,EOMONTH($U10,6)))</f>
        <v/>
      </c>
      <c r="Y10" s="3">
        <f>IF(OR($N10="■期限超過",$N10="実施済（期限後）"),IF(DATEDIF($L10,IF($O10="",'01_設定'!$B$15,$O10),"M")+1&gt;=3,"×50/100（3月以上）","×70/100（3月未満）"),"")</f>
        <v/>
      </c>
      <c r="Z10" s="3">
        <f>TRIM(IF(AND($U10&lt;&gt;"",$T10=""),"個別支援会議の記録なし(第27条第5項) ","")&amp;IF(AND($U10&lt;&gt;"",$V10=""),"保護者交付未(第27条第7項) ","")&amp;IF(AND($U10&lt;&gt;"",$W10=""),"相談支援事業所交付未(第27条第7項) ","")&amp;IF(AND($O10&lt;&gt;"",$Q10=""),"記録未作成(第27条第9項第2号) ","")&amp;IF(AND($G10&lt;&gt;"",$H10=""),"現計画の保護者交付未(第27条第7項)",""))</f>
        <v/>
      </c>
      <c r="AA10" s="7" t="n"/>
    </row>
    <row r="11" ht="30" customHeight="1">
      <c r="A11" s="7" t="n">
        <v>9</v>
      </c>
      <c r="B11" s="7" t="n"/>
      <c r="C11" s="7" t="n"/>
      <c r="D11" s="7" t="n"/>
      <c r="E11" s="16" t="n"/>
      <c r="F11" s="16" t="n"/>
      <c r="G11" s="16" t="n"/>
      <c r="H11" s="16" t="n"/>
      <c r="I11" s="16" t="n"/>
      <c r="J11" s="16" t="n"/>
      <c r="K11" s="16" t="n"/>
      <c r="L11" s="9">
        <f>IF($G11="","",IF(LEFT('01_設定'!$B$13,1)="A",MIN(EDATE($G11,6),EDATE(MAX($G11,$K11),6))-1,MIN(EOMONTH($G11,6),EOMONTH(MAX($G11,$K11),6))))</f>
        <v/>
      </c>
      <c r="M11" s="3">
        <f>IF($L11="","",$L11-'01_設定'!$B$15)</f>
        <v/>
      </c>
      <c r="N11" s="3">
        <f>IF($G11="","",IF($O11&lt;&gt;"",IF($O11&lt;=$L11,"実施済（期限内）","実施済（期限後）"),IF('01_設定'!$B$15&gt;$L11,"■期限超過",IF($M11&lt;='01_設定'!$B$14,"▲期限間近","○期限内"))))</f>
        <v/>
      </c>
      <c r="O11" s="16" t="n"/>
      <c r="P11" s="7" t="n"/>
      <c r="Q11" s="16" t="n"/>
      <c r="R11" s="7" t="n"/>
      <c r="S11" s="16" t="n"/>
      <c r="T11" s="16" t="n"/>
      <c r="U11" s="16" t="n"/>
      <c r="V11" s="16" t="n"/>
      <c r="W11" s="16" t="n"/>
      <c r="X11" s="9">
        <f>IF($U11="","",IF(LEFT('01_設定'!$B$13,1)="A",EDATE($U11,6)-1,EOMONTH($U11,6)))</f>
        <v/>
      </c>
      <c r="Y11" s="3">
        <f>IF(OR($N11="■期限超過",$N11="実施済（期限後）"),IF(DATEDIF($L11,IF($O11="",'01_設定'!$B$15,$O11),"M")+1&gt;=3,"×50/100（3月以上）","×70/100（3月未満）"),"")</f>
        <v/>
      </c>
      <c r="Z11" s="3">
        <f>TRIM(IF(AND($U11&lt;&gt;"",$T11=""),"個別支援会議の記録なし(第27条第5項) ","")&amp;IF(AND($U11&lt;&gt;"",$V11=""),"保護者交付未(第27条第7項) ","")&amp;IF(AND($U11&lt;&gt;"",$W11=""),"相談支援事業所交付未(第27条第7項) ","")&amp;IF(AND($O11&lt;&gt;"",$Q11=""),"記録未作成(第27条第9項第2号) ","")&amp;IF(AND($G11&lt;&gt;"",$H11=""),"現計画の保護者交付未(第27条第7項)",""))</f>
        <v/>
      </c>
      <c r="AA11" s="7" t="n"/>
    </row>
    <row r="12" ht="30" customHeight="1">
      <c r="A12" s="7" t="n">
        <v>10</v>
      </c>
      <c r="B12" s="7" t="n"/>
      <c r="C12" s="7" t="n"/>
      <c r="D12" s="7" t="n"/>
      <c r="E12" s="16" t="n"/>
      <c r="F12" s="16" t="n"/>
      <c r="G12" s="16" t="n"/>
      <c r="H12" s="16" t="n"/>
      <c r="I12" s="16" t="n"/>
      <c r="J12" s="16" t="n"/>
      <c r="K12" s="16" t="n"/>
      <c r="L12" s="9">
        <f>IF($G12="","",IF(LEFT('01_設定'!$B$13,1)="A",MIN(EDATE($G12,6),EDATE(MAX($G12,$K12),6))-1,MIN(EOMONTH($G12,6),EOMONTH(MAX($G12,$K12),6))))</f>
        <v/>
      </c>
      <c r="M12" s="3">
        <f>IF($L12="","",$L12-'01_設定'!$B$15)</f>
        <v/>
      </c>
      <c r="N12" s="3">
        <f>IF($G12="","",IF($O12&lt;&gt;"",IF($O12&lt;=$L12,"実施済（期限内）","実施済（期限後）"),IF('01_設定'!$B$15&gt;$L12,"■期限超過",IF($M12&lt;='01_設定'!$B$14,"▲期限間近","○期限内"))))</f>
        <v/>
      </c>
      <c r="O12" s="16" t="n"/>
      <c r="P12" s="7" t="n"/>
      <c r="Q12" s="16" t="n"/>
      <c r="R12" s="7" t="n"/>
      <c r="S12" s="16" t="n"/>
      <c r="T12" s="16" t="n"/>
      <c r="U12" s="16" t="n"/>
      <c r="V12" s="16" t="n"/>
      <c r="W12" s="16" t="n"/>
      <c r="X12" s="9">
        <f>IF($U12="","",IF(LEFT('01_設定'!$B$13,1)="A",EDATE($U12,6)-1,EOMONTH($U12,6)))</f>
        <v/>
      </c>
      <c r="Y12" s="3">
        <f>IF(OR($N12="■期限超過",$N12="実施済（期限後）"),IF(DATEDIF($L12,IF($O12="",'01_設定'!$B$15,$O12),"M")+1&gt;=3,"×50/100（3月以上）","×70/100（3月未満）"),"")</f>
        <v/>
      </c>
      <c r="Z12" s="3">
        <f>TRIM(IF(AND($U12&lt;&gt;"",$T12=""),"個別支援会議の記録なし(第27条第5項) ","")&amp;IF(AND($U12&lt;&gt;"",$V12=""),"保護者交付未(第27条第7項) ","")&amp;IF(AND($U12&lt;&gt;"",$W12=""),"相談支援事業所交付未(第27条第7項) ","")&amp;IF(AND($O12&lt;&gt;"",$Q12=""),"記録未作成(第27条第9項第2号) ","")&amp;IF(AND($G12&lt;&gt;"",$H12=""),"現計画の保護者交付未(第27条第7項)",""))</f>
        <v/>
      </c>
      <c r="AA12" s="7" t="n"/>
    </row>
    <row r="13" ht="30" customHeight="1">
      <c r="A13" s="7" t="n">
        <v>11</v>
      </c>
      <c r="B13" s="7" t="n"/>
      <c r="C13" s="7" t="n"/>
      <c r="D13" s="7" t="n"/>
      <c r="E13" s="16" t="n"/>
      <c r="F13" s="16" t="n"/>
      <c r="G13" s="16" t="n"/>
      <c r="H13" s="16" t="n"/>
      <c r="I13" s="16" t="n"/>
      <c r="J13" s="16" t="n"/>
      <c r="K13" s="16" t="n"/>
      <c r="L13" s="9">
        <f>IF($G13="","",IF(LEFT('01_設定'!$B$13,1)="A",MIN(EDATE($G13,6),EDATE(MAX($G13,$K13),6))-1,MIN(EOMONTH($G13,6),EOMONTH(MAX($G13,$K13),6))))</f>
        <v/>
      </c>
      <c r="M13" s="3">
        <f>IF($L13="","",$L13-'01_設定'!$B$15)</f>
        <v/>
      </c>
      <c r="N13" s="3">
        <f>IF($G13="","",IF($O13&lt;&gt;"",IF($O13&lt;=$L13,"実施済（期限内）","実施済（期限後）"),IF('01_設定'!$B$15&gt;$L13,"■期限超過",IF($M13&lt;='01_設定'!$B$14,"▲期限間近","○期限内"))))</f>
        <v/>
      </c>
      <c r="O13" s="16" t="n"/>
      <c r="P13" s="7" t="n"/>
      <c r="Q13" s="16" t="n"/>
      <c r="R13" s="7" t="n"/>
      <c r="S13" s="16" t="n"/>
      <c r="T13" s="16" t="n"/>
      <c r="U13" s="16" t="n"/>
      <c r="V13" s="16" t="n"/>
      <c r="W13" s="16" t="n"/>
      <c r="X13" s="9">
        <f>IF($U13="","",IF(LEFT('01_設定'!$B$13,1)="A",EDATE($U13,6)-1,EOMONTH($U13,6)))</f>
        <v/>
      </c>
      <c r="Y13" s="3">
        <f>IF(OR($N13="■期限超過",$N13="実施済（期限後）"),IF(DATEDIF($L13,IF($O13="",'01_設定'!$B$15,$O13),"M")+1&gt;=3,"×50/100（3月以上）","×70/100（3月未満）"),"")</f>
        <v/>
      </c>
      <c r="Z13" s="3">
        <f>TRIM(IF(AND($U13&lt;&gt;"",$T13=""),"個別支援会議の記録なし(第27条第5項) ","")&amp;IF(AND($U13&lt;&gt;"",$V13=""),"保護者交付未(第27条第7項) ","")&amp;IF(AND($U13&lt;&gt;"",$W13=""),"相談支援事業所交付未(第27条第7項) ","")&amp;IF(AND($O13&lt;&gt;"",$Q13=""),"記録未作成(第27条第9項第2号) ","")&amp;IF(AND($G13&lt;&gt;"",$H13=""),"現計画の保護者交付未(第27条第7項)",""))</f>
        <v/>
      </c>
      <c r="AA13" s="7" t="n"/>
    </row>
    <row r="14" ht="30" customHeight="1">
      <c r="A14" s="7" t="n">
        <v>12</v>
      </c>
      <c r="B14" s="7" t="n"/>
      <c r="C14" s="7" t="n"/>
      <c r="D14" s="7" t="n"/>
      <c r="E14" s="16" t="n"/>
      <c r="F14" s="16" t="n"/>
      <c r="G14" s="16" t="n"/>
      <c r="H14" s="16" t="n"/>
      <c r="I14" s="16" t="n"/>
      <c r="J14" s="16" t="n"/>
      <c r="K14" s="16" t="n"/>
      <c r="L14" s="9">
        <f>IF($G14="","",IF(LEFT('01_設定'!$B$13,1)="A",MIN(EDATE($G14,6),EDATE(MAX($G14,$K14),6))-1,MIN(EOMONTH($G14,6),EOMONTH(MAX($G14,$K14),6))))</f>
        <v/>
      </c>
      <c r="M14" s="3">
        <f>IF($L14="","",$L14-'01_設定'!$B$15)</f>
        <v/>
      </c>
      <c r="N14" s="3">
        <f>IF($G14="","",IF($O14&lt;&gt;"",IF($O14&lt;=$L14,"実施済（期限内）","実施済（期限後）"),IF('01_設定'!$B$15&gt;$L14,"■期限超過",IF($M14&lt;='01_設定'!$B$14,"▲期限間近","○期限内"))))</f>
        <v/>
      </c>
      <c r="O14" s="16" t="n"/>
      <c r="P14" s="7" t="n"/>
      <c r="Q14" s="16" t="n"/>
      <c r="R14" s="7" t="n"/>
      <c r="S14" s="16" t="n"/>
      <c r="T14" s="16" t="n"/>
      <c r="U14" s="16" t="n"/>
      <c r="V14" s="16" t="n"/>
      <c r="W14" s="16" t="n"/>
      <c r="X14" s="9">
        <f>IF($U14="","",IF(LEFT('01_設定'!$B$13,1)="A",EDATE($U14,6)-1,EOMONTH($U14,6)))</f>
        <v/>
      </c>
      <c r="Y14" s="3">
        <f>IF(OR($N14="■期限超過",$N14="実施済（期限後）"),IF(DATEDIF($L14,IF($O14="",'01_設定'!$B$15,$O14),"M")+1&gt;=3,"×50/100（3月以上）","×70/100（3月未満）"),"")</f>
        <v/>
      </c>
      <c r="Z14" s="3">
        <f>TRIM(IF(AND($U14&lt;&gt;"",$T14=""),"個別支援会議の記録なし(第27条第5項) ","")&amp;IF(AND($U14&lt;&gt;"",$V14=""),"保護者交付未(第27条第7項) ","")&amp;IF(AND($U14&lt;&gt;"",$W14=""),"相談支援事業所交付未(第27条第7項) ","")&amp;IF(AND($O14&lt;&gt;"",$Q14=""),"記録未作成(第27条第9項第2号) ","")&amp;IF(AND($G14&lt;&gt;"",$H14=""),"現計画の保護者交付未(第27条第7項)",""))</f>
        <v/>
      </c>
      <c r="AA14" s="7" t="n"/>
    </row>
    <row r="15" ht="30" customHeight="1">
      <c r="A15" s="7" t="n">
        <v>13</v>
      </c>
      <c r="B15" s="7" t="n"/>
      <c r="C15" s="7" t="n"/>
      <c r="D15" s="7" t="n"/>
      <c r="E15" s="16" t="n"/>
      <c r="F15" s="16" t="n"/>
      <c r="G15" s="16" t="n"/>
      <c r="H15" s="16" t="n"/>
      <c r="I15" s="16" t="n"/>
      <c r="J15" s="16" t="n"/>
      <c r="K15" s="16" t="n"/>
      <c r="L15" s="9">
        <f>IF($G15="","",IF(LEFT('01_設定'!$B$13,1)="A",MIN(EDATE($G15,6),EDATE(MAX($G15,$K15),6))-1,MIN(EOMONTH($G15,6),EOMONTH(MAX($G15,$K15),6))))</f>
        <v/>
      </c>
      <c r="M15" s="3">
        <f>IF($L15="","",$L15-'01_設定'!$B$15)</f>
        <v/>
      </c>
      <c r="N15" s="3">
        <f>IF($G15="","",IF($O15&lt;&gt;"",IF($O15&lt;=$L15,"実施済（期限内）","実施済（期限後）"),IF('01_設定'!$B$15&gt;$L15,"■期限超過",IF($M15&lt;='01_設定'!$B$14,"▲期限間近","○期限内"))))</f>
        <v/>
      </c>
      <c r="O15" s="16" t="n"/>
      <c r="P15" s="7" t="n"/>
      <c r="Q15" s="16" t="n"/>
      <c r="R15" s="7" t="n"/>
      <c r="S15" s="16" t="n"/>
      <c r="T15" s="16" t="n"/>
      <c r="U15" s="16" t="n"/>
      <c r="V15" s="16" t="n"/>
      <c r="W15" s="16" t="n"/>
      <c r="X15" s="9">
        <f>IF($U15="","",IF(LEFT('01_設定'!$B$13,1)="A",EDATE($U15,6)-1,EOMONTH($U15,6)))</f>
        <v/>
      </c>
      <c r="Y15" s="3">
        <f>IF(OR($N15="■期限超過",$N15="実施済（期限後）"),IF(DATEDIF($L15,IF($O15="",'01_設定'!$B$15,$O15),"M")+1&gt;=3,"×50/100（3月以上）","×70/100（3月未満）"),"")</f>
        <v/>
      </c>
      <c r="Z15" s="3">
        <f>TRIM(IF(AND($U15&lt;&gt;"",$T15=""),"個別支援会議の記録なし(第27条第5項) ","")&amp;IF(AND($U15&lt;&gt;"",$V15=""),"保護者交付未(第27条第7項) ","")&amp;IF(AND($U15&lt;&gt;"",$W15=""),"相談支援事業所交付未(第27条第7項) ","")&amp;IF(AND($O15&lt;&gt;"",$Q15=""),"記録未作成(第27条第9項第2号) ","")&amp;IF(AND($G15&lt;&gt;"",$H15=""),"現計画の保護者交付未(第27条第7項)",""))</f>
        <v/>
      </c>
      <c r="AA15" s="7" t="n"/>
    </row>
    <row r="16" ht="30" customHeight="1">
      <c r="A16" s="7" t="n">
        <v>14</v>
      </c>
      <c r="B16" s="7" t="n"/>
      <c r="C16" s="7" t="n"/>
      <c r="D16" s="7" t="n"/>
      <c r="E16" s="16" t="n"/>
      <c r="F16" s="16" t="n"/>
      <c r="G16" s="16" t="n"/>
      <c r="H16" s="16" t="n"/>
      <c r="I16" s="16" t="n"/>
      <c r="J16" s="16" t="n"/>
      <c r="K16" s="16" t="n"/>
      <c r="L16" s="9">
        <f>IF($G16="","",IF(LEFT('01_設定'!$B$13,1)="A",MIN(EDATE($G16,6),EDATE(MAX($G16,$K16),6))-1,MIN(EOMONTH($G16,6),EOMONTH(MAX($G16,$K16),6))))</f>
        <v/>
      </c>
      <c r="M16" s="3">
        <f>IF($L16="","",$L16-'01_設定'!$B$15)</f>
        <v/>
      </c>
      <c r="N16" s="3">
        <f>IF($G16="","",IF($O16&lt;&gt;"",IF($O16&lt;=$L16,"実施済（期限内）","実施済（期限後）"),IF('01_設定'!$B$15&gt;$L16,"■期限超過",IF($M16&lt;='01_設定'!$B$14,"▲期限間近","○期限内"))))</f>
        <v/>
      </c>
      <c r="O16" s="16" t="n"/>
      <c r="P16" s="7" t="n"/>
      <c r="Q16" s="16" t="n"/>
      <c r="R16" s="7" t="n"/>
      <c r="S16" s="16" t="n"/>
      <c r="T16" s="16" t="n"/>
      <c r="U16" s="16" t="n"/>
      <c r="V16" s="16" t="n"/>
      <c r="W16" s="16" t="n"/>
      <c r="X16" s="9">
        <f>IF($U16="","",IF(LEFT('01_設定'!$B$13,1)="A",EDATE($U16,6)-1,EOMONTH($U16,6)))</f>
        <v/>
      </c>
      <c r="Y16" s="3">
        <f>IF(OR($N16="■期限超過",$N16="実施済（期限後）"),IF(DATEDIF($L16,IF($O16="",'01_設定'!$B$15,$O16),"M")+1&gt;=3,"×50/100（3月以上）","×70/100（3月未満）"),"")</f>
        <v/>
      </c>
      <c r="Z16" s="3">
        <f>TRIM(IF(AND($U16&lt;&gt;"",$T16=""),"個別支援会議の記録なし(第27条第5項) ","")&amp;IF(AND($U16&lt;&gt;"",$V16=""),"保護者交付未(第27条第7項) ","")&amp;IF(AND($U16&lt;&gt;"",$W16=""),"相談支援事業所交付未(第27条第7項) ","")&amp;IF(AND($O16&lt;&gt;"",$Q16=""),"記録未作成(第27条第9項第2号) ","")&amp;IF(AND($G16&lt;&gt;"",$H16=""),"現計画の保護者交付未(第27条第7項)",""))</f>
        <v/>
      </c>
      <c r="AA16" s="7" t="n"/>
    </row>
    <row r="17" ht="30" customHeight="1">
      <c r="A17" s="7" t="n">
        <v>15</v>
      </c>
      <c r="B17" s="7" t="n"/>
      <c r="C17" s="7" t="n"/>
      <c r="D17" s="7" t="n"/>
      <c r="E17" s="16" t="n"/>
      <c r="F17" s="16" t="n"/>
      <c r="G17" s="16" t="n"/>
      <c r="H17" s="16" t="n"/>
      <c r="I17" s="16" t="n"/>
      <c r="J17" s="16" t="n"/>
      <c r="K17" s="16" t="n"/>
      <c r="L17" s="9">
        <f>IF($G17="","",IF(LEFT('01_設定'!$B$13,1)="A",MIN(EDATE($G17,6),EDATE(MAX($G17,$K17),6))-1,MIN(EOMONTH($G17,6),EOMONTH(MAX($G17,$K17),6))))</f>
        <v/>
      </c>
      <c r="M17" s="3">
        <f>IF($L17="","",$L17-'01_設定'!$B$15)</f>
        <v/>
      </c>
      <c r="N17" s="3">
        <f>IF($G17="","",IF($O17&lt;&gt;"",IF($O17&lt;=$L17,"実施済（期限内）","実施済（期限後）"),IF('01_設定'!$B$15&gt;$L17,"■期限超過",IF($M17&lt;='01_設定'!$B$14,"▲期限間近","○期限内"))))</f>
        <v/>
      </c>
      <c r="O17" s="16" t="n"/>
      <c r="P17" s="7" t="n"/>
      <c r="Q17" s="16" t="n"/>
      <c r="R17" s="7" t="n"/>
      <c r="S17" s="16" t="n"/>
      <c r="T17" s="16" t="n"/>
      <c r="U17" s="16" t="n"/>
      <c r="V17" s="16" t="n"/>
      <c r="W17" s="16" t="n"/>
      <c r="X17" s="9">
        <f>IF($U17="","",IF(LEFT('01_設定'!$B$13,1)="A",EDATE($U17,6)-1,EOMONTH($U17,6)))</f>
        <v/>
      </c>
      <c r="Y17" s="3">
        <f>IF(OR($N17="■期限超過",$N17="実施済（期限後）"),IF(DATEDIF($L17,IF($O17="",'01_設定'!$B$15,$O17),"M")+1&gt;=3,"×50/100（3月以上）","×70/100（3月未満）"),"")</f>
        <v/>
      </c>
      <c r="Z17" s="3">
        <f>TRIM(IF(AND($U17&lt;&gt;"",$T17=""),"個別支援会議の記録なし(第27条第5項) ","")&amp;IF(AND($U17&lt;&gt;"",$V17=""),"保護者交付未(第27条第7項) ","")&amp;IF(AND($U17&lt;&gt;"",$W17=""),"相談支援事業所交付未(第27条第7項) ","")&amp;IF(AND($O17&lt;&gt;"",$Q17=""),"記録未作成(第27条第9項第2号) ","")&amp;IF(AND($G17&lt;&gt;"",$H17=""),"現計画の保護者交付未(第27条第7項)",""))</f>
        <v/>
      </c>
      <c r="AA17" s="7" t="n"/>
    </row>
    <row r="18" ht="30" customHeight="1">
      <c r="A18" s="7" t="n">
        <v>16</v>
      </c>
      <c r="B18" s="7" t="n"/>
      <c r="C18" s="7" t="n"/>
      <c r="D18" s="7" t="n"/>
      <c r="E18" s="16" t="n"/>
      <c r="F18" s="16" t="n"/>
      <c r="G18" s="16" t="n"/>
      <c r="H18" s="16" t="n"/>
      <c r="I18" s="16" t="n"/>
      <c r="J18" s="16" t="n"/>
      <c r="K18" s="16" t="n"/>
      <c r="L18" s="9">
        <f>IF($G18="","",IF(LEFT('01_設定'!$B$13,1)="A",MIN(EDATE($G18,6),EDATE(MAX($G18,$K18),6))-1,MIN(EOMONTH($G18,6),EOMONTH(MAX($G18,$K18),6))))</f>
        <v/>
      </c>
      <c r="M18" s="3">
        <f>IF($L18="","",$L18-'01_設定'!$B$15)</f>
        <v/>
      </c>
      <c r="N18" s="3">
        <f>IF($G18="","",IF($O18&lt;&gt;"",IF($O18&lt;=$L18,"実施済（期限内）","実施済（期限後）"),IF('01_設定'!$B$15&gt;$L18,"■期限超過",IF($M18&lt;='01_設定'!$B$14,"▲期限間近","○期限内"))))</f>
        <v/>
      </c>
      <c r="O18" s="16" t="n"/>
      <c r="P18" s="7" t="n"/>
      <c r="Q18" s="16" t="n"/>
      <c r="R18" s="7" t="n"/>
      <c r="S18" s="16" t="n"/>
      <c r="T18" s="16" t="n"/>
      <c r="U18" s="16" t="n"/>
      <c r="V18" s="16" t="n"/>
      <c r="W18" s="16" t="n"/>
      <c r="X18" s="9">
        <f>IF($U18="","",IF(LEFT('01_設定'!$B$13,1)="A",EDATE($U18,6)-1,EOMONTH($U18,6)))</f>
        <v/>
      </c>
      <c r="Y18" s="3">
        <f>IF(OR($N18="■期限超過",$N18="実施済（期限後）"),IF(DATEDIF($L18,IF($O18="",'01_設定'!$B$15,$O18),"M")+1&gt;=3,"×50/100（3月以上）","×70/100（3月未満）"),"")</f>
        <v/>
      </c>
      <c r="Z18" s="3">
        <f>TRIM(IF(AND($U18&lt;&gt;"",$T18=""),"個別支援会議の記録なし(第27条第5項) ","")&amp;IF(AND($U18&lt;&gt;"",$V18=""),"保護者交付未(第27条第7項) ","")&amp;IF(AND($U18&lt;&gt;"",$W18=""),"相談支援事業所交付未(第27条第7項) ","")&amp;IF(AND($O18&lt;&gt;"",$Q18=""),"記録未作成(第27条第9項第2号) ","")&amp;IF(AND($G18&lt;&gt;"",$H18=""),"現計画の保護者交付未(第27条第7項)",""))</f>
        <v/>
      </c>
      <c r="AA18" s="7" t="n"/>
    </row>
    <row r="19" ht="30" customHeight="1">
      <c r="A19" s="7" t="n">
        <v>17</v>
      </c>
      <c r="B19" s="7" t="n"/>
      <c r="C19" s="7" t="n"/>
      <c r="D19" s="7" t="n"/>
      <c r="E19" s="16" t="n"/>
      <c r="F19" s="16" t="n"/>
      <c r="G19" s="16" t="n"/>
      <c r="H19" s="16" t="n"/>
      <c r="I19" s="16" t="n"/>
      <c r="J19" s="16" t="n"/>
      <c r="K19" s="16" t="n"/>
      <c r="L19" s="9">
        <f>IF($G19="","",IF(LEFT('01_設定'!$B$13,1)="A",MIN(EDATE($G19,6),EDATE(MAX($G19,$K19),6))-1,MIN(EOMONTH($G19,6),EOMONTH(MAX($G19,$K19),6))))</f>
        <v/>
      </c>
      <c r="M19" s="3">
        <f>IF($L19="","",$L19-'01_設定'!$B$15)</f>
        <v/>
      </c>
      <c r="N19" s="3">
        <f>IF($G19="","",IF($O19&lt;&gt;"",IF($O19&lt;=$L19,"実施済（期限内）","実施済（期限後）"),IF('01_設定'!$B$15&gt;$L19,"■期限超過",IF($M19&lt;='01_設定'!$B$14,"▲期限間近","○期限内"))))</f>
        <v/>
      </c>
      <c r="O19" s="16" t="n"/>
      <c r="P19" s="7" t="n"/>
      <c r="Q19" s="16" t="n"/>
      <c r="R19" s="7" t="n"/>
      <c r="S19" s="16" t="n"/>
      <c r="T19" s="16" t="n"/>
      <c r="U19" s="16" t="n"/>
      <c r="V19" s="16" t="n"/>
      <c r="W19" s="16" t="n"/>
      <c r="X19" s="9">
        <f>IF($U19="","",IF(LEFT('01_設定'!$B$13,1)="A",EDATE($U19,6)-1,EOMONTH($U19,6)))</f>
        <v/>
      </c>
      <c r="Y19" s="3">
        <f>IF(OR($N19="■期限超過",$N19="実施済（期限後）"),IF(DATEDIF($L19,IF($O19="",'01_設定'!$B$15,$O19),"M")+1&gt;=3,"×50/100（3月以上）","×70/100（3月未満）"),"")</f>
        <v/>
      </c>
      <c r="Z19" s="3">
        <f>TRIM(IF(AND($U19&lt;&gt;"",$T19=""),"個別支援会議の記録なし(第27条第5項) ","")&amp;IF(AND($U19&lt;&gt;"",$V19=""),"保護者交付未(第27条第7項) ","")&amp;IF(AND($U19&lt;&gt;"",$W19=""),"相談支援事業所交付未(第27条第7項) ","")&amp;IF(AND($O19&lt;&gt;"",$Q19=""),"記録未作成(第27条第9項第2号) ","")&amp;IF(AND($G19&lt;&gt;"",$H19=""),"現計画の保護者交付未(第27条第7項)",""))</f>
        <v/>
      </c>
      <c r="AA19" s="7" t="n"/>
    </row>
    <row r="20" ht="30" customHeight="1">
      <c r="A20" s="7" t="n">
        <v>18</v>
      </c>
      <c r="B20" s="7" t="n"/>
      <c r="C20" s="7" t="n"/>
      <c r="D20" s="7" t="n"/>
      <c r="E20" s="16" t="n"/>
      <c r="F20" s="16" t="n"/>
      <c r="G20" s="16" t="n"/>
      <c r="H20" s="16" t="n"/>
      <c r="I20" s="16" t="n"/>
      <c r="J20" s="16" t="n"/>
      <c r="K20" s="16" t="n"/>
      <c r="L20" s="9">
        <f>IF($G20="","",IF(LEFT('01_設定'!$B$13,1)="A",MIN(EDATE($G20,6),EDATE(MAX($G20,$K20),6))-1,MIN(EOMONTH($G20,6),EOMONTH(MAX($G20,$K20),6))))</f>
        <v/>
      </c>
      <c r="M20" s="3">
        <f>IF($L20="","",$L20-'01_設定'!$B$15)</f>
        <v/>
      </c>
      <c r="N20" s="3">
        <f>IF($G20="","",IF($O20&lt;&gt;"",IF($O20&lt;=$L20,"実施済（期限内）","実施済（期限後）"),IF('01_設定'!$B$15&gt;$L20,"■期限超過",IF($M20&lt;='01_設定'!$B$14,"▲期限間近","○期限内"))))</f>
        <v/>
      </c>
      <c r="O20" s="16" t="n"/>
      <c r="P20" s="7" t="n"/>
      <c r="Q20" s="16" t="n"/>
      <c r="R20" s="7" t="n"/>
      <c r="S20" s="16" t="n"/>
      <c r="T20" s="16" t="n"/>
      <c r="U20" s="16" t="n"/>
      <c r="V20" s="16" t="n"/>
      <c r="W20" s="16" t="n"/>
      <c r="X20" s="9">
        <f>IF($U20="","",IF(LEFT('01_設定'!$B$13,1)="A",EDATE($U20,6)-1,EOMONTH($U20,6)))</f>
        <v/>
      </c>
      <c r="Y20" s="3">
        <f>IF(OR($N20="■期限超過",$N20="実施済（期限後）"),IF(DATEDIF($L20,IF($O20="",'01_設定'!$B$15,$O20),"M")+1&gt;=3,"×50/100（3月以上）","×70/100（3月未満）"),"")</f>
        <v/>
      </c>
      <c r="Z20" s="3">
        <f>TRIM(IF(AND($U20&lt;&gt;"",$T20=""),"個別支援会議の記録なし(第27条第5項) ","")&amp;IF(AND($U20&lt;&gt;"",$V20=""),"保護者交付未(第27条第7項) ","")&amp;IF(AND($U20&lt;&gt;"",$W20=""),"相談支援事業所交付未(第27条第7項) ","")&amp;IF(AND($O20&lt;&gt;"",$Q20=""),"記録未作成(第27条第9項第2号) ","")&amp;IF(AND($G20&lt;&gt;"",$H20=""),"現計画の保護者交付未(第27条第7項)",""))</f>
        <v/>
      </c>
      <c r="AA20" s="7" t="n"/>
    </row>
    <row r="21" ht="30" customHeight="1">
      <c r="A21" s="7" t="n">
        <v>19</v>
      </c>
      <c r="B21" s="7" t="n"/>
      <c r="C21" s="7" t="n"/>
      <c r="D21" s="7" t="n"/>
      <c r="E21" s="16" t="n"/>
      <c r="F21" s="16" t="n"/>
      <c r="G21" s="16" t="n"/>
      <c r="H21" s="16" t="n"/>
      <c r="I21" s="16" t="n"/>
      <c r="J21" s="16" t="n"/>
      <c r="K21" s="16" t="n"/>
      <c r="L21" s="9">
        <f>IF($G21="","",IF(LEFT('01_設定'!$B$13,1)="A",MIN(EDATE($G21,6),EDATE(MAX($G21,$K21),6))-1,MIN(EOMONTH($G21,6),EOMONTH(MAX($G21,$K21),6))))</f>
        <v/>
      </c>
      <c r="M21" s="3">
        <f>IF($L21="","",$L21-'01_設定'!$B$15)</f>
        <v/>
      </c>
      <c r="N21" s="3">
        <f>IF($G21="","",IF($O21&lt;&gt;"",IF($O21&lt;=$L21,"実施済（期限内）","実施済（期限後）"),IF('01_設定'!$B$15&gt;$L21,"■期限超過",IF($M21&lt;='01_設定'!$B$14,"▲期限間近","○期限内"))))</f>
        <v/>
      </c>
      <c r="O21" s="16" t="n"/>
      <c r="P21" s="7" t="n"/>
      <c r="Q21" s="16" t="n"/>
      <c r="R21" s="7" t="n"/>
      <c r="S21" s="16" t="n"/>
      <c r="T21" s="16" t="n"/>
      <c r="U21" s="16" t="n"/>
      <c r="V21" s="16" t="n"/>
      <c r="W21" s="16" t="n"/>
      <c r="X21" s="9">
        <f>IF($U21="","",IF(LEFT('01_設定'!$B$13,1)="A",EDATE($U21,6)-1,EOMONTH($U21,6)))</f>
        <v/>
      </c>
      <c r="Y21" s="3">
        <f>IF(OR($N21="■期限超過",$N21="実施済（期限後）"),IF(DATEDIF($L21,IF($O21="",'01_設定'!$B$15,$O21),"M")+1&gt;=3,"×50/100（3月以上）","×70/100（3月未満）"),"")</f>
        <v/>
      </c>
      <c r="Z21" s="3">
        <f>TRIM(IF(AND($U21&lt;&gt;"",$T21=""),"個別支援会議の記録なし(第27条第5項) ","")&amp;IF(AND($U21&lt;&gt;"",$V21=""),"保護者交付未(第27条第7項) ","")&amp;IF(AND($U21&lt;&gt;"",$W21=""),"相談支援事業所交付未(第27条第7項) ","")&amp;IF(AND($O21&lt;&gt;"",$Q21=""),"記録未作成(第27条第9項第2号) ","")&amp;IF(AND($G21&lt;&gt;"",$H21=""),"現計画の保護者交付未(第27条第7項)",""))</f>
        <v/>
      </c>
      <c r="AA21" s="7" t="n"/>
    </row>
    <row r="22" ht="30" customHeight="1">
      <c r="A22" s="7" t="n">
        <v>20</v>
      </c>
      <c r="B22" s="7" t="n"/>
      <c r="C22" s="7" t="n"/>
      <c r="D22" s="7" t="n"/>
      <c r="E22" s="16" t="n"/>
      <c r="F22" s="16" t="n"/>
      <c r="G22" s="16" t="n"/>
      <c r="H22" s="16" t="n"/>
      <c r="I22" s="16" t="n"/>
      <c r="J22" s="16" t="n"/>
      <c r="K22" s="16" t="n"/>
      <c r="L22" s="9">
        <f>IF($G22="","",IF(LEFT('01_設定'!$B$13,1)="A",MIN(EDATE($G22,6),EDATE(MAX($G22,$K22),6))-1,MIN(EOMONTH($G22,6),EOMONTH(MAX($G22,$K22),6))))</f>
        <v/>
      </c>
      <c r="M22" s="3">
        <f>IF($L22="","",$L22-'01_設定'!$B$15)</f>
        <v/>
      </c>
      <c r="N22" s="3">
        <f>IF($G22="","",IF($O22&lt;&gt;"",IF($O22&lt;=$L22,"実施済（期限内）","実施済（期限後）"),IF('01_設定'!$B$15&gt;$L22,"■期限超過",IF($M22&lt;='01_設定'!$B$14,"▲期限間近","○期限内"))))</f>
        <v/>
      </c>
      <c r="O22" s="16" t="n"/>
      <c r="P22" s="7" t="n"/>
      <c r="Q22" s="16" t="n"/>
      <c r="R22" s="7" t="n"/>
      <c r="S22" s="16" t="n"/>
      <c r="T22" s="16" t="n"/>
      <c r="U22" s="16" t="n"/>
      <c r="V22" s="16" t="n"/>
      <c r="W22" s="16" t="n"/>
      <c r="X22" s="9">
        <f>IF($U22="","",IF(LEFT('01_設定'!$B$13,1)="A",EDATE($U22,6)-1,EOMONTH($U22,6)))</f>
        <v/>
      </c>
      <c r="Y22" s="3">
        <f>IF(OR($N22="■期限超過",$N22="実施済（期限後）"),IF(DATEDIF($L22,IF($O22="",'01_設定'!$B$15,$O22),"M")+1&gt;=3,"×50/100（3月以上）","×70/100（3月未満）"),"")</f>
        <v/>
      </c>
      <c r="Z22" s="3">
        <f>TRIM(IF(AND($U22&lt;&gt;"",$T22=""),"個別支援会議の記録なし(第27条第5項) ","")&amp;IF(AND($U22&lt;&gt;"",$V22=""),"保護者交付未(第27条第7項) ","")&amp;IF(AND($U22&lt;&gt;"",$W22=""),"相談支援事業所交付未(第27条第7項) ","")&amp;IF(AND($O22&lt;&gt;"",$Q22=""),"記録未作成(第27条第9項第2号) ","")&amp;IF(AND($G22&lt;&gt;"",$H22=""),"現計画の保護者交付未(第27条第7項)",""))</f>
        <v/>
      </c>
      <c r="AA22" s="7" t="n"/>
    </row>
    <row r="23" ht="30" customHeight="1">
      <c r="A23" s="7" t="n">
        <v>21</v>
      </c>
      <c r="B23" s="7" t="n"/>
      <c r="C23" s="7" t="n"/>
      <c r="D23" s="7" t="n"/>
      <c r="E23" s="16" t="n"/>
      <c r="F23" s="16" t="n"/>
      <c r="G23" s="16" t="n"/>
      <c r="H23" s="16" t="n"/>
      <c r="I23" s="16" t="n"/>
      <c r="J23" s="16" t="n"/>
      <c r="K23" s="16" t="n"/>
      <c r="L23" s="9">
        <f>IF($G23="","",IF(LEFT('01_設定'!$B$13,1)="A",MIN(EDATE($G23,6),EDATE(MAX($G23,$K23),6))-1,MIN(EOMONTH($G23,6),EOMONTH(MAX($G23,$K23),6))))</f>
        <v/>
      </c>
      <c r="M23" s="3">
        <f>IF($L23="","",$L23-'01_設定'!$B$15)</f>
        <v/>
      </c>
      <c r="N23" s="3">
        <f>IF($G23="","",IF($O23&lt;&gt;"",IF($O23&lt;=$L23,"実施済（期限内）","実施済（期限後）"),IF('01_設定'!$B$15&gt;$L23,"■期限超過",IF($M23&lt;='01_設定'!$B$14,"▲期限間近","○期限内"))))</f>
        <v/>
      </c>
      <c r="O23" s="16" t="n"/>
      <c r="P23" s="7" t="n"/>
      <c r="Q23" s="16" t="n"/>
      <c r="R23" s="7" t="n"/>
      <c r="S23" s="16" t="n"/>
      <c r="T23" s="16" t="n"/>
      <c r="U23" s="16" t="n"/>
      <c r="V23" s="16" t="n"/>
      <c r="W23" s="16" t="n"/>
      <c r="X23" s="9">
        <f>IF($U23="","",IF(LEFT('01_設定'!$B$13,1)="A",EDATE($U23,6)-1,EOMONTH($U23,6)))</f>
        <v/>
      </c>
      <c r="Y23" s="3">
        <f>IF(OR($N23="■期限超過",$N23="実施済（期限後）"),IF(DATEDIF($L23,IF($O23="",'01_設定'!$B$15,$O23),"M")+1&gt;=3,"×50/100（3月以上）","×70/100（3月未満）"),"")</f>
        <v/>
      </c>
      <c r="Z23" s="3">
        <f>TRIM(IF(AND($U23&lt;&gt;"",$T23=""),"個別支援会議の記録なし(第27条第5項) ","")&amp;IF(AND($U23&lt;&gt;"",$V23=""),"保護者交付未(第27条第7項) ","")&amp;IF(AND($U23&lt;&gt;"",$W23=""),"相談支援事業所交付未(第27条第7項) ","")&amp;IF(AND($O23&lt;&gt;"",$Q23=""),"記録未作成(第27条第9項第2号) ","")&amp;IF(AND($G23&lt;&gt;"",$H23=""),"現計画の保護者交付未(第27条第7項)",""))</f>
        <v/>
      </c>
      <c r="AA23" s="7" t="n"/>
    </row>
    <row r="24" ht="30" customHeight="1">
      <c r="A24" s="7" t="n">
        <v>22</v>
      </c>
      <c r="B24" s="7" t="n"/>
      <c r="C24" s="7" t="n"/>
      <c r="D24" s="7" t="n"/>
      <c r="E24" s="16" t="n"/>
      <c r="F24" s="16" t="n"/>
      <c r="G24" s="16" t="n"/>
      <c r="H24" s="16" t="n"/>
      <c r="I24" s="16" t="n"/>
      <c r="J24" s="16" t="n"/>
      <c r="K24" s="16" t="n"/>
      <c r="L24" s="9">
        <f>IF($G24="","",IF(LEFT('01_設定'!$B$13,1)="A",MIN(EDATE($G24,6),EDATE(MAX($G24,$K24),6))-1,MIN(EOMONTH($G24,6),EOMONTH(MAX($G24,$K24),6))))</f>
        <v/>
      </c>
      <c r="M24" s="3">
        <f>IF($L24="","",$L24-'01_設定'!$B$15)</f>
        <v/>
      </c>
      <c r="N24" s="3">
        <f>IF($G24="","",IF($O24&lt;&gt;"",IF($O24&lt;=$L24,"実施済（期限内）","実施済（期限後）"),IF('01_設定'!$B$15&gt;$L24,"■期限超過",IF($M24&lt;='01_設定'!$B$14,"▲期限間近","○期限内"))))</f>
        <v/>
      </c>
      <c r="O24" s="16" t="n"/>
      <c r="P24" s="7" t="n"/>
      <c r="Q24" s="16" t="n"/>
      <c r="R24" s="7" t="n"/>
      <c r="S24" s="16" t="n"/>
      <c r="T24" s="16" t="n"/>
      <c r="U24" s="16" t="n"/>
      <c r="V24" s="16" t="n"/>
      <c r="W24" s="16" t="n"/>
      <c r="X24" s="9">
        <f>IF($U24="","",IF(LEFT('01_設定'!$B$13,1)="A",EDATE($U24,6)-1,EOMONTH($U24,6)))</f>
        <v/>
      </c>
      <c r="Y24" s="3">
        <f>IF(OR($N24="■期限超過",$N24="実施済（期限後）"),IF(DATEDIF($L24,IF($O24="",'01_設定'!$B$15,$O24),"M")+1&gt;=3,"×50/100（3月以上）","×70/100（3月未満）"),"")</f>
        <v/>
      </c>
      <c r="Z24" s="3">
        <f>TRIM(IF(AND($U24&lt;&gt;"",$T24=""),"個別支援会議の記録なし(第27条第5項) ","")&amp;IF(AND($U24&lt;&gt;"",$V24=""),"保護者交付未(第27条第7項) ","")&amp;IF(AND($U24&lt;&gt;"",$W24=""),"相談支援事業所交付未(第27条第7項) ","")&amp;IF(AND($O24&lt;&gt;"",$Q24=""),"記録未作成(第27条第9項第2号) ","")&amp;IF(AND($G24&lt;&gt;"",$H24=""),"現計画の保護者交付未(第27条第7項)",""))</f>
        <v/>
      </c>
      <c r="AA24" s="7" t="n"/>
    </row>
    <row r="25" ht="30" customHeight="1">
      <c r="A25" s="7" t="n">
        <v>23</v>
      </c>
      <c r="B25" s="7" t="n"/>
      <c r="C25" s="7" t="n"/>
      <c r="D25" s="7" t="n"/>
      <c r="E25" s="16" t="n"/>
      <c r="F25" s="16" t="n"/>
      <c r="G25" s="16" t="n"/>
      <c r="H25" s="16" t="n"/>
      <c r="I25" s="16" t="n"/>
      <c r="J25" s="16" t="n"/>
      <c r="K25" s="16" t="n"/>
      <c r="L25" s="9">
        <f>IF($G25="","",IF(LEFT('01_設定'!$B$13,1)="A",MIN(EDATE($G25,6),EDATE(MAX($G25,$K25),6))-1,MIN(EOMONTH($G25,6),EOMONTH(MAX($G25,$K25),6))))</f>
        <v/>
      </c>
      <c r="M25" s="3">
        <f>IF($L25="","",$L25-'01_設定'!$B$15)</f>
        <v/>
      </c>
      <c r="N25" s="3">
        <f>IF($G25="","",IF($O25&lt;&gt;"",IF($O25&lt;=$L25,"実施済（期限内）","実施済（期限後）"),IF('01_設定'!$B$15&gt;$L25,"■期限超過",IF($M25&lt;='01_設定'!$B$14,"▲期限間近","○期限内"))))</f>
        <v/>
      </c>
      <c r="O25" s="16" t="n"/>
      <c r="P25" s="7" t="n"/>
      <c r="Q25" s="16" t="n"/>
      <c r="R25" s="7" t="n"/>
      <c r="S25" s="16" t="n"/>
      <c r="T25" s="16" t="n"/>
      <c r="U25" s="16" t="n"/>
      <c r="V25" s="16" t="n"/>
      <c r="W25" s="16" t="n"/>
      <c r="X25" s="9">
        <f>IF($U25="","",IF(LEFT('01_設定'!$B$13,1)="A",EDATE($U25,6)-1,EOMONTH($U25,6)))</f>
        <v/>
      </c>
      <c r="Y25" s="3">
        <f>IF(OR($N25="■期限超過",$N25="実施済（期限後）"),IF(DATEDIF($L25,IF($O25="",'01_設定'!$B$15,$O25),"M")+1&gt;=3,"×50/100（3月以上）","×70/100（3月未満）"),"")</f>
        <v/>
      </c>
      <c r="Z25" s="3">
        <f>TRIM(IF(AND($U25&lt;&gt;"",$T25=""),"個別支援会議の記録なし(第27条第5項) ","")&amp;IF(AND($U25&lt;&gt;"",$V25=""),"保護者交付未(第27条第7項) ","")&amp;IF(AND($U25&lt;&gt;"",$W25=""),"相談支援事業所交付未(第27条第7項) ","")&amp;IF(AND($O25&lt;&gt;"",$Q25=""),"記録未作成(第27条第9項第2号) ","")&amp;IF(AND($G25&lt;&gt;"",$H25=""),"現計画の保護者交付未(第27条第7項)",""))</f>
        <v/>
      </c>
      <c r="AA25" s="7" t="n"/>
    </row>
    <row r="26" ht="30" customHeight="1">
      <c r="A26" s="7" t="n">
        <v>24</v>
      </c>
      <c r="B26" s="7" t="n"/>
      <c r="C26" s="7" t="n"/>
      <c r="D26" s="7" t="n"/>
      <c r="E26" s="16" t="n"/>
      <c r="F26" s="16" t="n"/>
      <c r="G26" s="16" t="n"/>
      <c r="H26" s="16" t="n"/>
      <c r="I26" s="16" t="n"/>
      <c r="J26" s="16" t="n"/>
      <c r="K26" s="16" t="n"/>
      <c r="L26" s="9">
        <f>IF($G26="","",IF(LEFT('01_設定'!$B$13,1)="A",MIN(EDATE($G26,6),EDATE(MAX($G26,$K26),6))-1,MIN(EOMONTH($G26,6),EOMONTH(MAX($G26,$K26),6))))</f>
        <v/>
      </c>
      <c r="M26" s="3">
        <f>IF($L26="","",$L26-'01_設定'!$B$15)</f>
        <v/>
      </c>
      <c r="N26" s="3">
        <f>IF($G26="","",IF($O26&lt;&gt;"",IF($O26&lt;=$L26,"実施済（期限内）","実施済（期限後）"),IF('01_設定'!$B$15&gt;$L26,"■期限超過",IF($M26&lt;='01_設定'!$B$14,"▲期限間近","○期限内"))))</f>
        <v/>
      </c>
      <c r="O26" s="16" t="n"/>
      <c r="P26" s="7" t="n"/>
      <c r="Q26" s="16" t="n"/>
      <c r="R26" s="7" t="n"/>
      <c r="S26" s="16" t="n"/>
      <c r="T26" s="16" t="n"/>
      <c r="U26" s="16" t="n"/>
      <c r="V26" s="16" t="n"/>
      <c r="W26" s="16" t="n"/>
      <c r="X26" s="9">
        <f>IF($U26="","",IF(LEFT('01_設定'!$B$13,1)="A",EDATE($U26,6)-1,EOMONTH($U26,6)))</f>
        <v/>
      </c>
      <c r="Y26" s="3">
        <f>IF(OR($N26="■期限超過",$N26="実施済（期限後）"),IF(DATEDIF($L26,IF($O26="",'01_設定'!$B$15,$O26),"M")+1&gt;=3,"×50/100（3月以上）","×70/100（3月未満）"),"")</f>
        <v/>
      </c>
      <c r="Z26" s="3">
        <f>TRIM(IF(AND($U26&lt;&gt;"",$T26=""),"個別支援会議の記録なし(第27条第5項) ","")&amp;IF(AND($U26&lt;&gt;"",$V26=""),"保護者交付未(第27条第7項) ","")&amp;IF(AND($U26&lt;&gt;"",$W26=""),"相談支援事業所交付未(第27条第7項) ","")&amp;IF(AND($O26&lt;&gt;"",$Q26=""),"記録未作成(第27条第9項第2号) ","")&amp;IF(AND($G26&lt;&gt;"",$H26=""),"現計画の保護者交付未(第27条第7項)",""))</f>
        <v/>
      </c>
      <c r="AA26" s="7" t="n"/>
    </row>
    <row r="27" ht="30" customHeight="1">
      <c r="A27" s="7" t="n">
        <v>25</v>
      </c>
      <c r="B27" s="7" t="n"/>
      <c r="C27" s="7" t="n"/>
      <c r="D27" s="7" t="n"/>
      <c r="E27" s="16" t="n"/>
      <c r="F27" s="16" t="n"/>
      <c r="G27" s="16" t="n"/>
      <c r="H27" s="16" t="n"/>
      <c r="I27" s="16" t="n"/>
      <c r="J27" s="16" t="n"/>
      <c r="K27" s="16" t="n"/>
      <c r="L27" s="9">
        <f>IF($G27="","",IF(LEFT('01_設定'!$B$13,1)="A",MIN(EDATE($G27,6),EDATE(MAX($G27,$K27),6))-1,MIN(EOMONTH($G27,6),EOMONTH(MAX($G27,$K27),6))))</f>
        <v/>
      </c>
      <c r="M27" s="3">
        <f>IF($L27="","",$L27-'01_設定'!$B$15)</f>
        <v/>
      </c>
      <c r="N27" s="3">
        <f>IF($G27="","",IF($O27&lt;&gt;"",IF($O27&lt;=$L27,"実施済（期限内）","実施済（期限後）"),IF('01_設定'!$B$15&gt;$L27,"■期限超過",IF($M27&lt;='01_設定'!$B$14,"▲期限間近","○期限内"))))</f>
        <v/>
      </c>
      <c r="O27" s="16" t="n"/>
      <c r="P27" s="7" t="n"/>
      <c r="Q27" s="16" t="n"/>
      <c r="R27" s="7" t="n"/>
      <c r="S27" s="16" t="n"/>
      <c r="T27" s="16" t="n"/>
      <c r="U27" s="16" t="n"/>
      <c r="V27" s="16" t="n"/>
      <c r="W27" s="16" t="n"/>
      <c r="X27" s="9">
        <f>IF($U27="","",IF(LEFT('01_設定'!$B$13,1)="A",EDATE($U27,6)-1,EOMONTH($U27,6)))</f>
        <v/>
      </c>
      <c r="Y27" s="3">
        <f>IF(OR($N27="■期限超過",$N27="実施済（期限後）"),IF(DATEDIF($L27,IF($O27="",'01_設定'!$B$15,$O27),"M")+1&gt;=3,"×50/100（3月以上）","×70/100（3月未満）"),"")</f>
        <v/>
      </c>
      <c r="Z27" s="3">
        <f>TRIM(IF(AND($U27&lt;&gt;"",$T27=""),"個別支援会議の記録なし(第27条第5項) ","")&amp;IF(AND($U27&lt;&gt;"",$V27=""),"保護者交付未(第27条第7項) ","")&amp;IF(AND($U27&lt;&gt;"",$W27=""),"相談支援事業所交付未(第27条第7項) ","")&amp;IF(AND($O27&lt;&gt;"",$Q27=""),"記録未作成(第27条第9項第2号) ","")&amp;IF(AND($G27&lt;&gt;"",$H27=""),"現計画の保護者交付未(第27条第7項)",""))</f>
        <v/>
      </c>
      <c r="AA27" s="7" t="n"/>
    </row>
    <row r="28" ht="30" customHeight="1">
      <c r="A28" s="7" t="n">
        <v>26</v>
      </c>
      <c r="B28" s="7" t="n"/>
      <c r="C28" s="7" t="n"/>
      <c r="D28" s="7" t="n"/>
      <c r="E28" s="16" t="n"/>
      <c r="F28" s="16" t="n"/>
      <c r="G28" s="16" t="n"/>
      <c r="H28" s="16" t="n"/>
      <c r="I28" s="16" t="n"/>
      <c r="J28" s="16" t="n"/>
      <c r="K28" s="16" t="n"/>
      <c r="L28" s="9">
        <f>IF($G28="","",IF(LEFT('01_設定'!$B$13,1)="A",MIN(EDATE($G28,6),EDATE(MAX($G28,$K28),6))-1,MIN(EOMONTH($G28,6),EOMONTH(MAX($G28,$K28),6))))</f>
        <v/>
      </c>
      <c r="M28" s="3">
        <f>IF($L28="","",$L28-'01_設定'!$B$15)</f>
        <v/>
      </c>
      <c r="N28" s="3">
        <f>IF($G28="","",IF($O28&lt;&gt;"",IF($O28&lt;=$L28,"実施済（期限内）","実施済（期限後）"),IF('01_設定'!$B$15&gt;$L28,"■期限超過",IF($M28&lt;='01_設定'!$B$14,"▲期限間近","○期限内"))))</f>
        <v/>
      </c>
      <c r="O28" s="16" t="n"/>
      <c r="P28" s="7" t="n"/>
      <c r="Q28" s="16" t="n"/>
      <c r="R28" s="7" t="n"/>
      <c r="S28" s="16" t="n"/>
      <c r="T28" s="16" t="n"/>
      <c r="U28" s="16" t="n"/>
      <c r="V28" s="16" t="n"/>
      <c r="W28" s="16" t="n"/>
      <c r="X28" s="9">
        <f>IF($U28="","",IF(LEFT('01_設定'!$B$13,1)="A",EDATE($U28,6)-1,EOMONTH($U28,6)))</f>
        <v/>
      </c>
      <c r="Y28" s="3">
        <f>IF(OR($N28="■期限超過",$N28="実施済（期限後）"),IF(DATEDIF($L28,IF($O28="",'01_設定'!$B$15,$O28),"M")+1&gt;=3,"×50/100（3月以上）","×70/100（3月未満）"),"")</f>
        <v/>
      </c>
      <c r="Z28" s="3">
        <f>TRIM(IF(AND($U28&lt;&gt;"",$T28=""),"個別支援会議の記録なし(第27条第5項) ","")&amp;IF(AND($U28&lt;&gt;"",$V28=""),"保護者交付未(第27条第7項) ","")&amp;IF(AND($U28&lt;&gt;"",$W28=""),"相談支援事業所交付未(第27条第7項) ","")&amp;IF(AND($O28&lt;&gt;"",$Q28=""),"記録未作成(第27条第9項第2号) ","")&amp;IF(AND($G28&lt;&gt;"",$H28=""),"現計画の保護者交付未(第27条第7項)",""))</f>
        <v/>
      </c>
      <c r="AA28" s="7" t="n"/>
    </row>
    <row r="29" ht="30" customHeight="1">
      <c r="A29" s="7" t="n">
        <v>27</v>
      </c>
      <c r="B29" s="7" t="n"/>
      <c r="C29" s="7" t="n"/>
      <c r="D29" s="7" t="n"/>
      <c r="E29" s="16" t="n"/>
      <c r="F29" s="16" t="n"/>
      <c r="G29" s="16" t="n"/>
      <c r="H29" s="16" t="n"/>
      <c r="I29" s="16" t="n"/>
      <c r="J29" s="16" t="n"/>
      <c r="K29" s="16" t="n"/>
      <c r="L29" s="9">
        <f>IF($G29="","",IF(LEFT('01_設定'!$B$13,1)="A",MIN(EDATE($G29,6),EDATE(MAX($G29,$K29),6))-1,MIN(EOMONTH($G29,6),EOMONTH(MAX($G29,$K29),6))))</f>
        <v/>
      </c>
      <c r="M29" s="3">
        <f>IF($L29="","",$L29-'01_設定'!$B$15)</f>
        <v/>
      </c>
      <c r="N29" s="3">
        <f>IF($G29="","",IF($O29&lt;&gt;"",IF($O29&lt;=$L29,"実施済（期限内）","実施済（期限後）"),IF('01_設定'!$B$15&gt;$L29,"■期限超過",IF($M29&lt;='01_設定'!$B$14,"▲期限間近","○期限内"))))</f>
        <v/>
      </c>
      <c r="O29" s="16" t="n"/>
      <c r="P29" s="7" t="n"/>
      <c r="Q29" s="16" t="n"/>
      <c r="R29" s="7" t="n"/>
      <c r="S29" s="16" t="n"/>
      <c r="T29" s="16" t="n"/>
      <c r="U29" s="16" t="n"/>
      <c r="V29" s="16" t="n"/>
      <c r="W29" s="16" t="n"/>
      <c r="X29" s="9">
        <f>IF($U29="","",IF(LEFT('01_設定'!$B$13,1)="A",EDATE($U29,6)-1,EOMONTH($U29,6)))</f>
        <v/>
      </c>
      <c r="Y29" s="3">
        <f>IF(OR($N29="■期限超過",$N29="実施済（期限後）"),IF(DATEDIF($L29,IF($O29="",'01_設定'!$B$15,$O29),"M")+1&gt;=3,"×50/100（3月以上）","×70/100（3月未満）"),"")</f>
        <v/>
      </c>
      <c r="Z29" s="3">
        <f>TRIM(IF(AND($U29&lt;&gt;"",$T29=""),"個別支援会議の記録なし(第27条第5項) ","")&amp;IF(AND($U29&lt;&gt;"",$V29=""),"保護者交付未(第27条第7項) ","")&amp;IF(AND($U29&lt;&gt;"",$W29=""),"相談支援事業所交付未(第27条第7項) ","")&amp;IF(AND($O29&lt;&gt;"",$Q29=""),"記録未作成(第27条第9項第2号) ","")&amp;IF(AND($G29&lt;&gt;"",$H29=""),"現計画の保護者交付未(第27条第7項)",""))</f>
        <v/>
      </c>
      <c r="AA29" s="7" t="n"/>
    </row>
    <row r="30" ht="30" customHeight="1">
      <c r="A30" s="7" t="n">
        <v>28</v>
      </c>
      <c r="B30" s="7" t="n"/>
      <c r="C30" s="7" t="n"/>
      <c r="D30" s="7" t="n"/>
      <c r="E30" s="16" t="n"/>
      <c r="F30" s="16" t="n"/>
      <c r="G30" s="16" t="n"/>
      <c r="H30" s="16" t="n"/>
      <c r="I30" s="16" t="n"/>
      <c r="J30" s="16" t="n"/>
      <c r="K30" s="16" t="n"/>
      <c r="L30" s="9">
        <f>IF($G30="","",IF(LEFT('01_設定'!$B$13,1)="A",MIN(EDATE($G30,6),EDATE(MAX($G30,$K30),6))-1,MIN(EOMONTH($G30,6),EOMONTH(MAX($G30,$K30),6))))</f>
        <v/>
      </c>
      <c r="M30" s="3">
        <f>IF($L30="","",$L30-'01_設定'!$B$15)</f>
        <v/>
      </c>
      <c r="N30" s="3">
        <f>IF($G30="","",IF($O30&lt;&gt;"",IF($O30&lt;=$L30,"実施済（期限内）","実施済（期限後）"),IF('01_設定'!$B$15&gt;$L30,"■期限超過",IF($M30&lt;='01_設定'!$B$14,"▲期限間近","○期限内"))))</f>
        <v/>
      </c>
      <c r="O30" s="16" t="n"/>
      <c r="P30" s="7" t="n"/>
      <c r="Q30" s="16" t="n"/>
      <c r="R30" s="7" t="n"/>
      <c r="S30" s="16" t="n"/>
      <c r="T30" s="16" t="n"/>
      <c r="U30" s="16" t="n"/>
      <c r="V30" s="16" t="n"/>
      <c r="W30" s="16" t="n"/>
      <c r="X30" s="9">
        <f>IF($U30="","",IF(LEFT('01_設定'!$B$13,1)="A",EDATE($U30,6)-1,EOMONTH($U30,6)))</f>
        <v/>
      </c>
      <c r="Y30" s="3">
        <f>IF(OR($N30="■期限超過",$N30="実施済（期限後）"),IF(DATEDIF($L30,IF($O30="",'01_設定'!$B$15,$O30),"M")+1&gt;=3,"×50/100（3月以上）","×70/100（3月未満）"),"")</f>
        <v/>
      </c>
      <c r="Z30" s="3">
        <f>TRIM(IF(AND($U30&lt;&gt;"",$T30=""),"個別支援会議の記録なし(第27条第5項) ","")&amp;IF(AND($U30&lt;&gt;"",$V30=""),"保護者交付未(第27条第7項) ","")&amp;IF(AND($U30&lt;&gt;"",$W30=""),"相談支援事業所交付未(第27条第7項) ","")&amp;IF(AND($O30&lt;&gt;"",$Q30=""),"記録未作成(第27条第9項第2号) ","")&amp;IF(AND($G30&lt;&gt;"",$H30=""),"現計画の保護者交付未(第27条第7項)",""))</f>
        <v/>
      </c>
      <c r="AA30" s="7" t="n"/>
    </row>
    <row r="31" ht="30" customHeight="1">
      <c r="A31" s="7" t="n">
        <v>29</v>
      </c>
      <c r="B31" s="7" t="n"/>
      <c r="C31" s="7" t="n"/>
      <c r="D31" s="7" t="n"/>
      <c r="E31" s="16" t="n"/>
      <c r="F31" s="16" t="n"/>
      <c r="G31" s="16" t="n"/>
      <c r="H31" s="16" t="n"/>
      <c r="I31" s="16" t="n"/>
      <c r="J31" s="16" t="n"/>
      <c r="K31" s="16" t="n"/>
      <c r="L31" s="9">
        <f>IF($G31="","",IF(LEFT('01_設定'!$B$13,1)="A",MIN(EDATE($G31,6),EDATE(MAX($G31,$K31),6))-1,MIN(EOMONTH($G31,6),EOMONTH(MAX($G31,$K31),6))))</f>
        <v/>
      </c>
      <c r="M31" s="3">
        <f>IF($L31="","",$L31-'01_設定'!$B$15)</f>
        <v/>
      </c>
      <c r="N31" s="3">
        <f>IF($G31="","",IF($O31&lt;&gt;"",IF($O31&lt;=$L31,"実施済（期限内）","実施済（期限後）"),IF('01_設定'!$B$15&gt;$L31,"■期限超過",IF($M31&lt;='01_設定'!$B$14,"▲期限間近","○期限内"))))</f>
        <v/>
      </c>
      <c r="O31" s="16" t="n"/>
      <c r="P31" s="7" t="n"/>
      <c r="Q31" s="16" t="n"/>
      <c r="R31" s="7" t="n"/>
      <c r="S31" s="16" t="n"/>
      <c r="T31" s="16" t="n"/>
      <c r="U31" s="16" t="n"/>
      <c r="V31" s="16" t="n"/>
      <c r="W31" s="16" t="n"/>
      <c r="X31" s="9">
        <f>IF($U31="","",IF(LEFT('01_設定'!$B$13,1)="A",EDATE($U31,6)-1,EOMONTH($U31,6)))</f>
        <v/>
      </c>
      <c r="Y31" s="3">
        <f>IF(OR($N31="■期限超過",$N31="実施済（期限後）"),IF(DATEDIF($L31,IF($O31="",'01_設定'!$B$15,$O31),"M")+1&gt;=3,"×50/100（3月以上）","×70/100（3月未満）"),"")</f>
        <v/>
      </c>
      <c r="Z31" s="3">
        <f>TRIM(IF(AND($U31&lt;&gt;"",$T31=""),"個別支援会議の記録なし(第27条第5項) ","")&amp;IF(AND($U31&lt;&gt;"",$V31=""),"保護者交付未(第27条第7項) ","")&amp;IF(AND($U31&lt;&gt;"",$W31=""),"相談支援事業所交付未(第27条第7項) ","")&amp;IF(AND($O31&lt;&gt;"",$Q31=""),"記録未作成(第27条第9項第2号) ","")&amp;IF(AND($G31&lt;&gt;"",$H31=""),"現計画の保護者交付未(第27条第7項)",""))</f>
        <v/>
      </c>
      <c r="AA31" s="7" t="n"/>
    </row>
    <row r="32" ht="30" customHeight="1">
      <c r="A32" s="7" t="n">
        <v>30</v>
      </c>
      <c r="B32" s="7" t="n"/>
      <c r="C32" s="7" t="n"/>
      <c r="D32" s="7" t="n"/>
      <c r="E32" s="16" t="n"/>
      <c r="F32" s="16" t="n"/>
      <c r="G32" s="16" t="n"/>
      <c r="H32" s="16" t="n"/>
      <c r="I32" s="16" t="n"/>
      <c r="J32" s="16" t="n"/>
      <c r="K32" s="16" t="n"/>
      <c r="L32" s="9">
        <f>IF($G32="","",IF(LEFT('01_設定'!$B$13,1)="A",MIN(EDATE($G32,6),EDATE(MAX($G32,$K32),6))-1,MIN(EOMONTH($G32,6),EOMONTH(MAX($G32,$K32),6))))</f>
        <v/>
      </c>
      <c r="M32" s="3">
        <f>IF($L32="","",$L32-'01_設定'!$B$15)</f>
        <v/>
      </c>
      <c r="N32" s="3">
        <f>IF($G32="","",IF($O32&lt;&gt;"",IF($O32&lt;=$L32,"実施済（期限内）","実施済（期限後）"),IF('01_設定'!$B$15&gt;$L32,"■期限超過",IF($M32&lt;='01_設定'!$B$14,"▲期限間近","○期限内"))))</f>
        <v/>
      </c>
      <c r="O32" s="16" t="n"/>
      <c r="P32" s="7" t="n"/>
      <c r="Q32" s="16" t="n"/>
      <c r="R32" s="7" t="n"/>
      <c r="S32" s="16" t="n"/>
      <c r="T32" s="16" t="n"/>
      <c r="U32" s="16" t="n"/>
      <c r="V32" s="16" t="n"/>
      <c r="W32" s="16" t="n"/>
      <c r="X32" s="9">
        <f>IF($U32="","",IF(LEFT('01_設定'!$B$13,1)="A",EDATE($U32,6)-1,EOMONTH($U32,6)))</f>
        <v/>
      </c>
      <c r="Y32" s="3">
        <f>IF(OR($N32="■期限超過",$N32="実施済（期限後）"),IF(DATEDIF($L32,IF($O32="",'01_設定'!$B$15,$O32),"M")+1&gt;=3,"×50/100（3月以上）","×70/100（3月未満）"),"")</f>
        <v/>
      </c>
      <c r="Z32" s="3">
        <f>TRIM(IF(AND($U32&lt;&gt;"",$T32=""),"個別支援会議の記録なし(第27条第5項) ","")&amp;IF(AND($U32&lt;&gt;"",$V32=""),"保護者交付未(第27条第7項) ","")&amp;IF(AND($U32&lt;&gt;"",$W32=""),"相談支援事業所交付未(第27条第7項) ","")&amp;IF(AND($O32&lt;&gt;"",$Q32=""),"記録未作成(第27条第9項第2号) ","")&amp;IF(AND($G32&lt;&gt;"",$H32=""),"現計画の保護者交付未(第27条第7項)",""))</f>
        <v/>
      </c>
      <c r="AA32" s="7" t="n"/>
    </row>
    <row r="33" ht="30" customHeight="1">
      <c r="A33" s="7" t="n">
        <v>31</v>
      </c>
      <c r="B33" s="7" t="n"/>
      <c r="C33" s="7" t="n"/>
      <c r="D33" s="7" t="n"/>
      <c r="E33" s="16" t="n"/>
      <c r="F33" s="16" t="n"/>
      <c r="G33" s="16" t="n"/>
      <c r="H33" s="16" t="n"/>
      <c r="I33" s="16" t="n"/>
      <c r="J33" s="16" t="n"/>
      <c r="K33" s="16" t="n"/>
      <c r="L33" s="9">
        <f>IF($G33="","",IF(LEFT('01_設定'!$B$13,1)="A",MIN(EDATE($G33,6),EDATE(MAX($G33,$K33),6))-1,MIN(EOMONTH($G33,6),EOMONTH(MAX($G33,$K33),6))))</f>
        <v/>
      </c>
      <c r="M33" s="3">
        <f>IF($L33="","",$L33-'01_設定'!$B$15)</f>
        <v/>
      </c>
      <c r="N33" s="3">
        <f>IF($G33="","",IF($O33&lt;&gt;"",IF($O33&lt;=$L33,"実施済（期限内）","実施済（期限後）"),IF('01_設定'!$B$15&gt;$L33,"■期限超過",IF($M33&lt;='01_設定'!$B$14,"▲期限間近","○期限内"))))</f>
        <v/>
      </c>
      <c r="O33" s="16" t="n"/>
      <c r="P33" s="7" t="n"/>
      <c r="Q33" s="16" t="n"/>
      <c r="R33" s="7" t="n"/>
      <c r="S33" s="16" t="n"/>
      <c r="T33" s="16" t="n"/>
      <c r="U33" s="16" t="n"/>
      <c r="V33" s="16" t="n"/>
      <c r="W33" s="16" t="n"/>
      <c r="X33" s="9">
        <f>IF($U33="","",IF(LEFT('01_設定'!$B$13,1)="A",EDATE($U33,6)-1,EOMONTH($U33,6)))</f>
        <v/>
      </c>
      <c r="Y33" s="3">
        <f>IF(OR($N33="■期限超過",$N33="実施済（期限後）"),IF(DATEDIF($L33,IF($O33="",'01_設定'!$B$15,$O33),"M")+1&gt;=3,"×50/100（3月以上）","×70/100（3月未満）"),"")</f>
        <v/>
      </c>
      <c r="Z33" s="3">
        <f>TRIM(IF(AND($U33&lt;&gt;"",$T33=""),"個別支援会議の記録なし(第27条第5項) ","")&amp;IF(AND($U33&lt;&gt;"",$V33=""),"保護者交付未(第27条第7項) ","")&amp;IF(AND($U33&lt;&gt;"",$W33=""),"相談支援事業所交付未(第27条第7項) ","")&amp;IF(AND($O33&lt;&gt;"",$Q33=""),"記録未作成(第27条第9項第2号) ","")&amp;IF(AND($G33&lt;&gt;"",$H33=""),"現計画の保護者交付未(第27条第7項)",""))</f>
        <v/>
      </c>
      <c r="AA33" s="7" t="n"/>
    </row>
    <row r="34" ht="30" customHeight="1">
      <c r="A34" s="7" t="n">
        <v>32</v>
      </c>
      <c r="B34" s="7" t="n"/>
      <c r="C34" s="7" t="n"/>
      <c r="D34" s="7" t="n"/>
      <c r="E34" s="16" t="n"/>
      <c r="F34" s="16" t="n"/>
      <c r="G34" s="16" t="n"/>
      <c r="H34" s="16" t="n"/>
      <c r="I34" s="16" t="n"/>
      <c r="J34" s="16" t="n"/>
      <c r="K34" s="16" t="n"/>
      <c r="L34" s="9">
        <f>IF($G34="","",IF(LEFT('01_設定'!$B$13,1)="A",MIN(EDATE($G34,6),EDATE(MAX($G34,$K34),6))-1,MIN(EOMONTH($G34,6),EOMONTH(MAX($G34,$K34),6))))</f>
        <v/>
      </c>
      <c r="M34" s="3">
        <f>IF($L34="","",$L34-'01_設定'!$B$15)</f>
        <v/>
      </c>
      <c r="N34" s="3">
        <f>IF($G34="","",IF($O34&lt;&gt;"",IF($O34&lt;=$L34,"実施済（期限内）","実施済（期限後）"),IF('01_設定'!$B$15&gt;$L34,"■期限超過",IF($M34&lt;='01_設定'!$B$14,"▲期限間近","○期限内"))))</f>
        <v/>
      </c>
      <c r="O34" s="16" t="n"/>
      <c r="P34" s="7" t="n"/>
      <c r="Q34" s="16" t="n"/>
      <c r="R34" s="7" t="n"/>
      <c r="S34" s="16" t="n"/>
      <c r="T34" s="16" t="n"/>
      <c r="U34" s="16" t="n"/>
      <c r="V34" s="16" t="n"/>
      <c r="W34" s="16" t="n"/>
      <c r="X34" s="9">
        <f>IF($U34="","",IF(LEFT('01_設定'!$B$13,1)="A",EDATE($U34,6)-1,EOMONTH($U34,6)))</f>
        <v/>
      </c>
      <c r="Y34" s="3">
        <f>IF(OR($N34="■期限超過",$N34="実施済（期限後）"),IF(DATEDIF($L34,IF($O34="",'01_設定'!$B$15,$O34),"M")+1&gt;=3,"×50/100（3月以上）","×70/100（3月未満）"),"")</f>
        <v/>
      </c>
      <c r="Z34" s="3">
        <f>TRIM(IF(AND($U34&lt;&gt;"",$T34=""),"個別支援会議の記録なし(第27条第5項) ","")&amp;IF(AND($U34&lt;&gt;"",$V34=""),"保護者交付未(第27条第7項) ","")&amp;IF(AND($U34&lt;&gt;"",$W34=""),"相談支援事業所交付未(第27条第7項) ","")&amp;IF(AND($O34&lt;&gt;"",$Q34=""),"記録未作成(第27条第9項第2号) ","")&amp;IF(AND($G34&lt;&gt;"",$H34=""),"現計画の保護者交付未(第27条第7項)",""))</f>
        <v/>
      </c>
      <c r="AA34" s="7" t="n"/>
    </row>
    <row r="35" ht="30" customHeight="1">
      <c r="A35" s="7" t="n">
        <v>33</v>
      </c>
      <c r="B35" s="7" t="n"/>
      <c r="C35" s="7" t="n"/>
      <c r="D35" s="7" t="n"/>
      <c r="E35" s="16" t="n"/>
      <c r="F35" s="16" t="n"/>
      <c r="G35" s="16" t="n"/>
      <c r="H35" s="16" t="n"/>
      <c r="I35" s="16" t="n"/>
      <c r="J35" s="16" t="n"/>
      <c r="K35" s="16" t="n"/>
      <c r="L35" s="9">
        <f>IF($G35="","",IF(LEFT('01_設定'!$B$13,1)="A",MIN(EDATE($G35,6),EDATE(MAX($G35,$K35),6))-1,MIN(EOMONTH($G35,6),EOMONTH(MAX($G35,$K35),6))))</f>
        <v/>
      </c>
      <c r="M35" s="3">
        <f>IF($L35="","",$L35-'01_設定'!$B$15)</f>
        <v/>
      </c>
      <c r="N35" s="3">
        <f>IF($G35="","",IF($O35&lt;&gt;"",IF($O35&lt;=$L35,"実施済（期限内）","実施済（期限後）"),IF('01_設定'!$B$15&gt;$L35,"■期限超過",IF($M35&lt;='01_設定'!$B$14,"▲期限間近","○期限内"))))</f>
        <v/>
      </c>
      <c r="O35" s="16" t="n"/>
      <c r="P35" s="7" t="n"/>
      <c r="Q35" s="16" t="n"/>
      <c r="R35" s="7" t="n"/>
      <c r="S35" s="16" t="n"/>
      <c r="T35" s="16" t="n"/>
      <c r="U35" s="16" t="n"/>
      <c r="V35" s="16" t="n"/>
      <c r="W35" s="16" t="n"/>
      <c r="X35" s="9">
        <f>IF($U35="","",IF(LEFT('01_設定'!$B$13,1)="A",EDATE($U35,6)-1,EOMONTH($U35,6)))</f>
        <v/>
      </c>
      <c r="Y35" s="3">
        <f>IF(OR($N35="■期限超過",$N35="実施済（期限後）"),IF(DATEDIF($L35,IF($O35="",'01_設定'!$B$15,$O35),"M")+1&gt;=3,"×50/100（3月以上）","×70/100（3月未満）"),"")</f>
        <v/>
      </c>
      <c r="Z35" s="3">
        <f>TRIM(IF(AND($U35&lt;&gt;"",$T35=""),"個別支援会議の記録なし(第27条第5項) ","")&amp;IF(AND($U35&lt;&gt;"",$V35=""),"保護者交付未(第27条第7項) ","")&amp;IF(AND($U35&lt;&gt;"",$W35=""),"相談支援事業所交付未(第27条第7項) ","")&amp;IF(AND($O35&lt;&gt;"",$Q35=""),"記録未作成(第27条第9項第2号) ","")&amp;IF(AND($G35&lt;&gt;"",$H35=""),"現計画の保護者交付未(第27条第7項)",""))</f>
        <v/>
      </c>
      <c r="AA35" s="7" t="n"/>
    </row>
    <row r="36" ht="30" customHeight="1">
      <c r="A36" s="7" t="n">
        <v>34</v>
      </c>
      <c r="B36" s="7" t="n"/>
      <c r="C36" s="7" t="n"/>
      <c r="D36" s="7" t="n"/>
      <c r="E36" s="16" t="n"/>
      <c r="F36" s="16" t="n"/>
      <c r="G36" s="16" t="n"/>
      <c r="H36" s="16" t="n"/>
      <c r="I36" s="16" t="n"/>
      <c r="J36" s="16" t="n"/>
      <c r="K36" s="16" t="n"/>
      <c r="L36" s="9">
        <f>IF($G36="","",IF(LEFT('01_設定'!$B$13,1)="A",MIN(EDATE($G36,6),EDATE(MAX($G36,$K36),6))-1,MIN(EOMONTH($G36,6),EOMONTH(MAX($G36,$K36),6))))</f>
        <v/>
      </c>
      <c r="M36" s="3">
        <f>IF($L36="","",$L36-'01_設定'!$B$15)</f>
        <v/>
      </c>
      <c r="N36" s="3">
        <f>IF($G36="","",IF($O36&lt;&gt;"",IF($O36&lt;=$L36,"実施済（期限内）","実施済（期限後）"),IF('01_設定'!$B$15&gt;$L36,"■期限超過",IF($M36&lt;='01_設定'!$B$14,"▲期限間近","○期限内"))))</f>
        <v/>
      </c>
      <c r="O36" s="16" t="n"/>
      <c r="P36" s="7" t="n"/>
      <c r="Q36" s="16" t="n"/>
      <c r="R36" s="7" t="n"/>
      <c r="S36" s="16" t="n"/>
      <c r="T36" s="16" t="n"/>
      <c r="U36" s="16" t="n"/>
      <c r="V36" s="16" t="n"/>
      <c r="W36" s="16" t="n"/>
      <c r="X36" s="9">
        <f>IF($U36="","",IF(LEFT('01_設定'!$B$13,1)="A",EDATE($U36,6)-1,EOMONTH($U36,6)))</f>
        <v/>
      </c>
      <c r="Y36" s="3">
        <f>IF(OR($N36="■期限超過",$N36="実施済（期限後）"),IF(DATEDIF($L36,IF($O36="",'01_設定'!$B$15,$O36),"M")+1&gt;=3,"×50/100（3月以上）","×70/100（3月未満）"),"")</f>
        <v/>
      </c>
      <c r="Z36" s="3">
        <f>TRIM(IF(AND($U36&lt;&gt;"",$T36=""),"個別支援会議の記録なし(第27条第5項) ","")&amp;IF(AND($U36&lt;&gt;"",$V36=""),"保護者交付未(第27条第7項) ","")&amp;IF(AND($U36&lt;&gt;"",$W36=""),"相談支援事業所交付未(第27条第7項) ","")&amp;IF(AND($O36&lt;&gt;"",$Q36=""),"記録未作成(第27条第9項第2号) ","")&amp;IF(AND($G36&lt;&gt;"",$H36=""),"現計画の保護者交付未(第27条第7項)",""))</f>
        <v/>
      </c>
      <c r="AA36" s="7" t="n"/>
    </row>
    <row r="37" ht="30" customHeight="1">
      <c r="A37" s="7" t="n">
        <v>35</v>
      </c>
      <c r="B37" s="7" t="n"/>
      <c r="C37" s="7" t="n"/>
      <c r="D37" s="7" t="n"/>
      <c r="E37" s="16" t="n"/>
      <c r="F37" s="16" t="n"/>
      <c r="G37" s="16" t="n"/>
      <c r="H37" s="16" t="n"/>
      <c r="I37" s="16" t="n"/>
      <c r="J37" s="16" t="n"/>
      <c r="K37" s="16" t="n"/>
      <c r="L37" s="9">
        <f>IF($G37="","",IF(LEFT('01_設定'!$B$13,1)="A",MIN(EDATE($G37,6),EDATE(MAX($G37,$K37),6))-1,MIN(EOMONTH($G37,6),EOMONTH(MAX($G37,$K37),6))))</f>
        <v/>
      </c>
      <c r="M37" s="3">
        <f>IF($L37="","",$L37-'01_設定'!$B$15)</f>
        <v/>
      </c>
      <c r="N37" s="3">
        <f>IF($G37="","",IF($O37&lt;&gt;"",IF($O37&lt;=$L37,"実施済（期限内）","実施済（期限後）"),IF('01_設定'!$B$15&gt;$L37,"■期限超過",IF($M37&lt;='01_設定'!$B$14,"▲期限間近","○期限内"))))</f>
        <v/>
      </c>
      <c r="O37" s="16" t="n"/>
      <c r="P37" s="7" t="n"/>
      <c r="Q37" s="16" t="n"/>
      <c r="R37" s="7" t="n"/>
      <c r="S37" s="16" t="n"/>
      <c r="T37" s="16" t="n"/>
      <c r="U37" s="16" t="n"/>
      <c r="V37" s="16" t="n"/>
      <c r="W37" s="16" t="n"/>
      <c r="X37" s="9">
        <f>IF($U37="","",IF(LEFT('01_設定'!$B$13,1)="A",EDATE($U37,6)-1,EOMONTH($U37,6)))</f>
        <v/>
      </c>
      <c r="Y37" s="3">
        <f>IF(OR($N37="■期限超過",$N37="実施済（期限後）"),IF(DATEDIF($L37,IF($O37="",'01_設定'!$B$15,$O37),"M")+1&gt;=3,"×50/100（3月以上）","×70/100（3月未満）"),"")</f>
        <v/>
      </c>
      <c r="Z37" s="3">
        <f>TRIM(IF(AND($U37&lt;&gt;"",$T37=""),"個別支援会議の記録なし(第27条第5項) ","")&amp;IF(AND($U37&lt;&gt;"",$V37=""),"保護者交付未(第27条第7項) ","")&amp;IF(AND($U37&lt;&gt;"",$W37=""),"相談支援事業所交付未(第27条第7項) ","")&amp;IF(AND($O37&lt;&gt;"",$Q37=""),"記録未作成(第27条第9項第2号) ","")&amp;IF(AND($G37&lt;&gt;"",$H37=""),"現計画の保護者交付未(第27条第7項)",""))</f>
        <v/>
      </c>
      <c r="AA37" s="7" t="n"/>
    </row>
    <row r="38" ht="30" customHeight="1">
      <c r="A38" s="7" t="n">
        <v>36</v>
      </c>
      <c r="B38" s="7" t="n"/>
      <c r="C38" s="7" t="n"/>
      <c r="D38" s="7" t="n"/>
      <c r="E38" s="16" t="n"/>
      <c r="F38" s="16" t="n"/>
      <c r="G38" s="16" t="n"/>
      <c r="H38" s="16" t="n"/>
      <c r="I38" s="16" t="n"/>
      <c r="J38" s="16" t="n"/>
      <c r="K38" s="16" t="n"/>
      <c r="L38" s="9">
        <f>IF($G38="","",IF(LEFT('01_設定'!$B$13,1)="A",MIN(EDATE($G38,6),EDATE(MAX($G38,$K38),6))-1,MIN(EOMONTH($G38,6),EOMONTH(MAX($G38,$K38),6))))</f>
        <v/>
      </c>
      <c r="M38" s="3">
        <f>IF($L38="","",$L38-'01_設定'!$B$15)</f>
        <v/>
      </c>
      <c r="N38" s="3">
        <f>IF($G38="","",IF($O38&lt;&gt;"",IF($O38&lt;=$L38,"実施済（期限内）","実施済（期限後）"),IF('01_設定'!$B$15&gt;$L38,"■期限超過",IF($M38&lt;='01_設定'!$B$14,"▲期限間近","○期限内"))))</f>
        <v/>
      </c>
      <c r="O38" s="16" t="n"/>
      <c r="P38" s="7" t="n"/>
      <c r="Q38" s="16" t="n"/>
      <c r="R38" s="7" t="n"/>
      <c r="S38" s="16" t="n"/>
      <c r="T38" s="16" t="n"/>
      <c r="U38" s="16" t="n"/>
      <c r="V38" s="16" t="n"/>
      <c r="W38" s="16" t="n"/>
      <c r="X38" s="9">
        <f>IF($U38="","",IF(LEFT('01_設定'!$B$13,1)="A",EDATE($U38,6)-1,EOMONTH($U38,6)))</f>
        <v/>
      </c>
      <c r="Y38" s="3">
        <f>IF(OR($N38="■期限超過",$N38="実施済（期限後）"),IF(DATEDIF($L38,IF($O38="",'01_設定'!$B$15,$O38),"M")+1&gt;=3,"×50/100（3月以上）","×70/100（3月未満）"),"")</f>
        <v/>
      </c>
      <c r="Z38" s="3">
        <f>TRIM(IF(AND($U38&lt;&gt;"",$T38=""),"個別支援会議の記録なし(第27条第5項) ","")&amp;IF(AND($U38&lt;&gt;"",$V38=""),"保護者交付未(第27条第7項) ","")&amp;IF(AND($U38&lt;&gt;"",$W38=""),"相談支援事業所交付未(第27条第7項) ","")&amp;IF(AND($O38&lt;&gt;"",$Q38=""),"記録未作成(第27条第9項第2号) ","")&amp;IF(AND($G38&lt;&gt;"",$H38=""),"現計画の保護者交付未(第27条第7項)",""))</f>
        <v/>
      </c>
      <c r="AA38" s="7" t="n"/>
    </row>
    <row r="39" ht="30" customHeight="1">
      <c r="A39" s="7" t="n">
        <v>37</v>
      </c>
      <c r="B39" s="7" t="n"/>
      <c r="C39" s="7" t="n"/>
      <c r="D39" s="7" t="n"/>
      <c r="E39" s="16" t="n"/>
      <c r="F39" s="16" t="n"/>
      <c r="G39" s="16" t="n"/>
      <c r="H39" s="16" t="n"/>
      <c r="I39" s="16" t="n"/>
      <c r="J39" s="16" t="n"/>
      <c r="K39" s="16" t="n"/>
      <c r="L39" s="9">
        <f>IF($G39="","",IF(LEFT('01_設定'!$B$13,1)="A",MIN(EDATE($G39,6),EDATE(MAX($G39,$K39),6))-1,MIN(EOMONTH($G39,6),EOMONTH(MAX($G39,$K39),6))))</f>
        <v/>
      </c>
      <c r="M39" s="3">
        <f>IF($L39="","",$L39-'01_設定'!$B$15)</f>
        <v/>
      </c>
      <c r="N39" s="3">
        <f>IF($G39="","",IF($O39&lt;&gt;"",IF($O39&lt;=$L39,"実施済（期限内）","実施済（期限後）"),IF('01_設定'!$B$15&gt;$L39,"■期限超過",IF($M39&lt;='01_設定'!$B$14,"▲期限間近","○期限内"))))</f>
        <v/>
      </c>
      <c r="O39" s="16" t="n"/>
      <c r="P39" s="7" t="n"/>
      <c r="Q39" s="16" t="n"/>
      <c r="R39" s="7" t="n"/>
      <c r="S39" s="16" t="n"/>
      <c r="T39" s="16" t="n"/>
      <c r="U39" s="16" t="n"/>
      <c r="V39" s="16" t="n"/>
      <c r="W39" s="16" t="n"/>
      <c r="X39" s="9">
        <f>IF($U39="","",IF(LEFT('01_設定'!$B$13,1)="A",EDATE($U39,6)-1,EOMONTH($U39,6)))</f>
        <v/>
      </c>
      <c r="Y39" s="3">
        <f>IF(OR($N39="■期限超過",$N39="実施済（期限後）"),IF(DATEDIF($L39,IF($O39="",'01_設定'!$B$15,$O39),"M")+1&gt;=3,"×50/100（3月以上）","×70/100（3月未満）"),"")</f>
        <v/>
      </c>
      <c r="Z39" s="3">
        <f>TRIM(IF(AND($U39&lt;&gt;"",$T39=""),"個別支援会議の記録なし(第27条第5項) ","")&amp;IF(AND($U39&lt;&gt;"",$V39=""),"保護者交付未(第27条第7項) ","")&amp;IF(AND($U39&lt;&gt;"",$W39=""),"相談支援事業所交付未(第27条第7項) ","")&amp;IF(AND($O39&lt;&gt;"",$Q39=""),"記録未作成(第27条第9項第2号) ","")&amp;IF(AND($G39&lt;&gt;"",$H39=""),"現計画の保護者交付未(第27条第7項)",""))</f>
        <v/>
      </c>
      <c r="AA39" s="7" t="n"/>
    </row>
    <row r="40" ht="30" customHeight="1">
      <c r="A40" s="7" t="n">
        <v>38</v>
      </c>
      <c r="B40" s="7" t="n"/>
      <c r="C40" s="7" t="n"/>
      <c r="D40" s="7" t="n"/>
      <c r="E40" s="16" t="n"/>
      <c r="F40" s="16" t="n"/>
      <c r="G40" s="16" t="n"/>
      <c r="H40" s="16" t="n"/>
      <c r="I40" s="16" t="n"/>
      <c r="J40" s="16" t="n"/>
      <c r="K40" s="16" t="n"/>
      <c r="L40" s="9">
        <f>IF($G40="","",IF(LEFT('01_設定'!$B$13,1)="A",MIN(EDATE($G40,6),EDATE(MAX($G40,$K40),6))-1,MIN(EOMONTH($G40,6),EOMONTH(MAX($G40,$K40),6))))</f>
        <v/>
      </c>
      <c r="M40" s="3">
        <f>IF($L40="","",$L40-'01_設定'!$B$15)</f>
        <v/>
      </c>
      <c r="N40" s="3">
        <f>IF($G40="","",IF($O40&lt;&gt;"",IF($O40&lt;=$L40,"実施済（期限内）","実施済（期限後）"),IF('01_設定'!$B$15&gt;$L40,"■期限超過",IF($M40&lt;='01_設定'!$B$14,"▲期限間近","○期限内"))))</f>
        <v/>
      </c>
      <c r="O40" s="16" t="n"/>
      <c r="P40" s="7" t="n"/>
      <c r="Q40" s="16" t="n"/>
      <c r="R40" s="7" t="n"/>
      <c r="S40" s="16" t="n"/>
      <c r="T40" s="16" t="n"/>
      <c r="U40" s="16" t="n"/>
      <c r="V40" s="16" t="n"/>
      <c r="W40" s="16" t="n"/>
      <c r="X40" s="9">
        <f>IF($U40="","",IF(LEFT('01_設定'!$B$13,1)="A",EDATE($U40,6)-1,EOMONTH($U40,6)))</f>
        <v/>
      </c>
      <c r="Y40" s="3">
        <f>IF(OR($N40="■期限超過",$N40="実施済（期限後）"),IF(DATEDIF($L40,IF($O40="",'01_設定'!$B$15,$O40),"M")+1&gt;=3,"×50/100（3月以上）","×70/100（3月未満）"),"")</f>
        <v/>
      </c>
      <c r="Z40" s="3">
        <f>TRIM(IF(AND($U40&lt;&gt;"",$T40=""),"個別支援会議の記録なし(第27条第5項) ","")&amp;IF(AND($U40&lt;&gt;"",$V40=""),"保護者交付未(第27条第7項) ","")&amp;IF(AND($U40&lt;&gt;"",$W40=""),"相談支援事業所交付未(第27条第7項) ","")&amp;IF(AND($O40&lt;&gt;"",$Q40=""),"記録未作成(第27条第9項第2号) ","")&amp;IF(AND($G40&lt;&gt;"",$H40=""),"現計画の保護者交付未(第27条第7項)",""))</f>
        <v/>
      </c>
      <c r="AA40" s="7" t="n"/>
    </row>
    <row r="41" ht="30" customHeight="1">
      <c r="A41" s="7" t="n">
        <v>39</v>
      </c>
      <c r="B41" s="7" t="n"/>
      <c r="C41" s="7" t="n"/>
      <c r="D41" s="7" t="n"/>
      <c r="E41" s="16" t="n"/>
      <c r="F41" s="16" t="n"/>
      <c r="G41" s="16" t="n"/>
      <c r="H41" s="16" t="n"/>
      <c r="I41" s="16" t="n"/>
      <c r="J41" s="16" t="n"/>
      <c r="K41" s="16" t="n"/>
      <c r="L41" s="9">
        <f>IF($G41="","",IF(LEFT('01_設定'!$B$13,1)="A",MIN(EDATE($G41,6),EDATE(MAX($G41,$K41),6))-1,MIN(EOMONTH($G41,6),EOMONTH(MAX($G41,$K41),6))))</f>
        <v/>
      </c>
      <c r="M41" s="3">
        <f>IF($L41="","",$L41-'01_設定'!$B$15)</f>
        <v/>
      </c>
      <c r="N41" s="3">
        <f>IF($G41="","",IF($O41&lt;&gt;"",IF($O41&lt;=$L41,"実施済（期限内）","実施済（期限後）"),IF('01_設定'!$B$15&gt;$L41,"■期限超過",IF($M41&lt;='01_設定'!$B$14,"▲期限間近","○期限内"))))</f>
        <v/>
      </c>
      <c r="O41" s="16" t="n"/>
      <c r="P41" s="7" t="n"/>
      <c r="Q41" s="16" t="n"/>
      <c r="R41" s="7" t="n"/>
      <c r="S41" s="16" t="n"/>
      <c r="T41" s="16" t="n"/>
      <c r="U41" s="16" t="n"/>
      <c r="V41" s="16" t="n"/>
      <c r="W41" s="16" t="n"/>
      <c r="X41" s="9">
        <f>IF($U41="","",IF(LEFT('01_設定'!$B$13,1)="A",EDATE($U41,6)-1,EOMONTH($U41,6)))</f>
        <v/>
      </c>
      <c r="Y41" s="3">
        <f>IF(OR($N41="■期限超過",$N41="実施済（期限後）"),IF(DATEDIF($L41,IF($O41="",'01_設定'!$B$15,$O41),"M")+1&gt;=3,"×50/100（3月以上）","×70/100（3月未満）"),"")</f>
        <v/>
      </c>
      <c r="Z41" s="3">
        <f>TRIM(IF(AND($U41&lt;&gt;"",$T41=""),"個別支援会議の記録なし(第27条第5項) ","")&amp;IF(AND($U41&lt;&gt;"",$V41=""),"保護者交付未(第27条第7項) ","")&amp;IF(AND($U41&lt;&gt;"",$W41=""),"相談支援事業所交付未(第27条第7項) ","")&amp;IF(AND($O41&lt;&gt;"",$Q41=""),"記録未作成(第27条第9項第2号) ","")&amp;IF(AND($G41&lt;&gt;"",$H41=""),"現計画の保護者交付未(第27条第7項)",""))</f>
        <v/>
      </c>
      <c r="AA41" s="7" t="n"/>
    </row>
    <row r="42" ht="30" customHeight="1">
      <c r="A42" s="7" t="n">
        <v>40</v>
      </c>
      <c r="B42" s="7" t="n"/>
      <c r="C42" s="7" t="n"/>
      <c r="D42" s="7" t="n"/>
      <c r="E42" s="16" t="n"/>
      <c r="F42" s="16" t="n"/>
      <c r="G42" s="16" t="n"/>
      <c r="H42" s="16" t="n"/>
      <c r="I42" s="16" t="n"/>
      <c r="J42" s="16" t="n"/>
      <c r="K42" s="16" t="n"/>
      <c r="L42" s="9">
        <f>IF($G42="","",IF(LEFT('01_設定'!$B$13,1)="A",MIN(EDATE($G42,6),EDATE(MAX($G42,$K42),6))-1,MIN(EOMONTH($G42,6),EOMONTH(MAX($G42,$K42),6))))</f>
        <v/>
      </c>
      <c r="M42" s="3">
        <f>IF($L42="","",$L42-'01_設定'!$B$15)</f>
        <v/>
      </c>
      <c r="N42" s="3">
        <f>IF($G42="","",IF($O42&lt;&gt;"",IF($O42&lt;=$L42,"実施済（期限内）","実施済（期限後）"),IF('01_設定'!$B$15&gt;$L42,"■期限超過",IF($M42&lt;='01_設定'!$B$14,"▲期限間近","○期限内"))))</f>
        <v/>
      </c>
      <c r="O42" s="16" t="n"/>
      <c r="P42" s="7" t="n"/>
      <c r="Q42" s="16" t="n"/>
      <c r="R42" s="7" t="n"/>
      <c r="S42" s="16" t="n"/>
      <c r="T42" s="16" t="n"/>
      <c r="U42" s="16" t="n"/>
      <c r="V42" s="16" t="n"/>
      <c r="W42" s="16" t="n"/>
      <c r="X42" s="9">
        <f>IF($U42="","",IF(LEFT('01_設定'!$B$13,1)="A",EDATE($U42,6)-1,EOMONTH($U42,6)))</f>
        <v/>
      </c>
      <c r="Y42" s="3">
        <f>IF(OR($N42="■期限超過",$N42="実施済（期限後）"),IF(DATEDIF($L42,IF($O42="",'01_設定'!$B$15,$O42),"M")+1&gt;=3,"×50/100（3月以上）","×70/100（3月未満）"),"")</f>
        <v/>
      </c>
      <c r="Z42" s="3">
        <f>TRIM(IF(AND($U42&lt;&gt;"",$T42=""),"個別支援会議の記録なし(第27条第5項) ","")&amp;IF(AND($U42&lt;&gt;"",$V42=""),"保護者交付未(第27条第7項) ","")&amp;IF(AND($U42&lt;&gt;"",$W42=""),"相談支援事業所交付未(第27条第7項) ","")&amp;IF(AND($O42&lt;&gt;"",$Q42=""),"記録未作成(第27条第9項第2号) ","")&amp;IF(AND($G42&lt;&gt;"",$H42=""),"現計画の保護者交付未(第27条第7項)",""))</f>
        <v/>
      </c>
      <c r="AA42" s="7" t="n"/>
    </row>
  </sheetData>
  <mergeCells count="4">
    <mergeCell ref="C1:D1"/>
    <mergeCell ref="O1:AA1"/>
    <mergeCell ref="E1:F1"/>
    <mergeCell ref="H1:N1"/>
  </mergeCells>
  <conditionalFormatting sqref="N3:N42">
    <cfRule type="cellIs" priority="1" operator="equal" dxfId="2">
      <formula>"■期限超過"</formula>
    </cfRule>
    <cfRule type="cellIs" priority="2" operator="equal" dxfId="3">
      <formula>"▲期限間近"</formula>
    </cfRule>
    <cfRule type="cellIs" priority="3" operator="equal" dxfId="4">
      <formula>"実施済（期限後）"</formula>
    </cfRule>
  </conditionalFormatting>
  <conditionalFormatting sqref="Z3:Z42">
    <cfRule type="expression" priority="4" dxfId="5">
      <formula>LEN($Z3)&gt;0</formula>
    </cfRule>
  </conditionalFormatting>
  <conditionalFormatting sqref="M3:M42">
    <cfRule type="cellIs" priority="5" operator="lessThan" dxfId="5">
      <formula>0</formula>
    </cfRule>
  </conditionalFormatting>
  <conditionalFormatting sqref="Y3:Y42">
    <cfRule type="expression" priority="6" dxfId="0">
      <formula>LEN($Y3)&gt;0</formula>
    </cfRule>
  </conditionalFormatting>
  <dataValidations count="3">
    <dataValidation sqref="D3:D42" showDropDown="0" showInputMessage="0" showErrorMessage="0" allowBlank="1" type="list">
      <formula1>"児童発達支援,放課後等デイサービス"</formula1>
    </dataValidation>
    <dataValidation sqref="P3:P42" showDropDown="0" showInputMessage="0" showErrorMessage="0" allowBlank="1" type="list">
      <formula1>"対面面接,その他"</formula1>
    </dataValidation>
    <dataValidation sqref="R3:R42" showDropDown="0" showInputMessage="0" showErrorMessage="0" allowBlank="1" type="list">
      <formula1>"要,不要"</formula1>
    </dataValidation>
  </dataValidations>
  <pageMargins left="0.47" right="0.47" top="0.6" bottom="0.6" header="0.3" footer="0.3"/>
  <pageSetup orientation="landscape" paperSize="8" fitToHeight="0" fitToWidth="1"/>
  <headerFooter>
    <oddHeader/>
    <oddFooter>&amp;C&amp;8 &amp;P / &amp;N ページ　モニタリング記録＋6か月サイクル管理表（最終確認日 2026年8月14日）</oddFooter>
    <evenHeader/>
    <evenFooter/>
    <firstHeader/>
    <firstFooter/>
  </headerFooter>
  <legacyDrawing xmlns:r="http://schemas.openxmlformats.org/officeDocument/2006/relationships" r:id="anysvml"/>
</worksheet>
</file>

<file path=xl/worksheets/sheet6.xml><?xml version="1.0" encoding="utf-8"?>
<worksheet xmlns="http://schemas.openxmlformats.org/spreadsheetml/2006/main">
  <sheetPr>
    <tabColor rgb="00C6E0B4"/>
    <outlinePr summaryBelow="1" summaryRight="1"/>
    <pageSetUpPr fitToPage="1"/>
  </sheetPr>
  <dimension ref="A1:AA8"/>
  <sheetViews>
    <sheetView workbookViewId="0">
      <pane xSplit="2" ySplit="2" topLeftCell="C3" activePane="bottomRight" state="frozen"/>
      <selection pane="topRight"/>
      <selection pane="bottomLeft"/>
      <selection pane="bottomRight" activeCell="A1" sqref="A1"/>
    </sheetView>
  </sheetViews>
  <sheetFormatPr baseColWidth="8" defaultRowHeight="15"/>
  <cols>
    <col width="4" customWidth="1" min="1" max="1"/>
    <col width="11" customWidth="1" min="2" max="2"/>
    <col width="12" customWidth="1" min="3" max="3"/>
    <col width="12" customWidth="1" min="4" max="4"/>
    <col width="11" customWidth="1" min="5" max="5"/>
    <col width="12" customWidth="1" min="6" max="6"/>
    <col width="14" customWidth="1" min="7" max="7"/>
    <col width="11" customWidth="1" min="8" max="8"/>
    <col width="11" customWidth="1" min="9" max="9"/>
    <col width="11" customWidth="1" min="10" max="10"/>
    <col width="14" customWidth="1" min="11" max="11"/>
    <col width="12" customWidth="1" min="12" max="12"/>
    <col width="7" customWidth="1" min="13" max="13"/>
    <col width="13" customWidth="1" min="14" max="14"/>
    <col width="14" customWidth="1" min="15" max="15"/>
    <col width="9" customWidth="1" min="16" max="16"/>
    <col width="11" customWidth="1" min="17" max="17"/>
    <col width="8" customWidth="1" min="18" max="18"/>
    <col width="11" customWidth="1" min="19" max="19"/>
    <col width="12" customWidth="1" min="20" max="20"/>
    <col width="15" customWidth="1" min="21" max="21"/>
    <col width="11" customWidth="1" min="22" max="22"/>
    <col width="13" customWidth="1" min="23" max="23"/>
    <col width="12" customWidth="1" min="24" max="24"/>
    <col width="17" customWidth="1" min="25" max="25"/>
    <col width="34" customWidth="1" min="26" max="26"/>
    <col width="18" customWidth="1" min="27" max="27"/>
  </cols>
  <sheetData>
    <row r="1" ht="26" customHeight="1">
      <c r="A1" s="2" t="inlineStr">
        <is>
          <t>基準日</t>
        </is>
      </c>
      <c r="B1" s="20" t="n">
        <v>46248</v>
      </c>
      <c r="C1" s="2" t="inlineStr">
        <is>
          <t>アラート日数</t>
        </is>
      </c>
      <c r="D1" s="19" t="n">
        <v>20</v>
      </c>
      <c r="E1" s="21" t="inlineStr">
        <is>
          <t>記入例（このシートは編集しないでください）。基準日を令和8年8月14日に固定しているため、いつ開いても表示は変わりません。状態の4区分をすべて表示するためアラート日数は20日にしています（空欄版は01_設定!B14＝既定30日）。</t>
        </is>
      </c>
      <c r="F1" s="15" t="n"/>
      <c r="G1" s="15" t="n"/>
      <c r="H1" s="15" t="n"/>
      <c r="I1" s="15" t="n"/>
      <c r="J1" s="15" t="n"/>
      <c r="K1" s="15" t="n"/>
      <c r="L1" s="15" t="n"/>
      <c r="M1" s="15" t="n"/>
      <c r="N1" s="15" t="n"/>
      <c r="O1" s="15" t="n"/>
      <c r="P1" s="15" t="n"/>
      <c r="Q1" s="15" t="n"/>
      <c r="R1" s="15" t="n"/>
      <c r="S1" s="15" t="n"/>
      <c r="T1" s="15" t="n"/>
      <c r="U1" s="15" t="n"/>
      <c r="V1" s="15" t="n"/>
      <c r="W1" s="15" t="n"/>
      <c r="X1" s="15" t="n"/>
      <c r="Y1" s="15" t="n"/>
      <c r="Z1" s="15" t="n"/>
      <c r="AA1" s="14" t="n"/>
    </row>
    <row r="2" ht="42" customHeight="1">
      <c r="A2" s="17" t="inlineStr">
        <is>
          <t>No</t>
        </is>
      </c>
      <c r="B2" s="17" t="inlineStr">
        <is>
          <t>児童名</t>
        </is>
      </c>
      <c r="C2" s="17" t="inlineStr">
        <is>
          <t>受給者証番号</t>
        </is>
      </c>
      <c r="D2" s="17" t="inlineStr">
        <is>
          <t>サービス種別</t>
        </is>
      </c>
      <c r="E2" s="17" t="inlineStr">
        <is>
          <t>利用開始日</t>
        </is>
      </c>
      <c r="F2" s="17" t="inlineStr">
        <is>
          <t>支給決定終了日</t>
        </is>
      </c>
      <c r="G2" s="17" t="inlineStr">
        <is>
          <t>現計画 作成日（同意日）</t>
        </is>
      </c>
      <c r="H2" s="17" t="inlineStr">
        <is>
          <t>保護者交付日</t>
        </is>
      </c>
      <c r="I2" s="17" t="inlineStr">
        <is>
          <t>支援期間 開始</t>
        </is>
      </c>
      <c r="J2" s="17" t="inlineStr">
        <is>
          <t>支援期間 終了</t>
        </is>
      </c>
      <c r="K2" s="17" t="inlineStr">
        <is>
          <t>前回モニタリング実施日</t>
        </is>
      </c>
      <c r="L2" s="17" t="inlineStr">
        <is>
          <t>モニタリング期限</t>
        </is>
      </c>
      <c r="M2" s="17" t="inlineStr">
        <is>
          <t>残日数</t>
        </is>
      </c>
      <c r="N2" s="17" t="inlineStr">
        <is>
          <t>状態</t>
        </is>
      </c>
      <c r="O2" s="17" t="inlineStr">
        <is>
          <t>今回モニタリング実施日</t>
        </is>
      </c>
      <c r="P2" s="17" t="inlineStr">
        <is>
          <t>実施方法</t>
        </is>
      </c>
      <c r="Q2" s="17" t="inlineStr">
        <is>
          <t>記録作成日</t>
        </is>
      </c>
      <c r="R2" s="17" t="inlineStr">
        <is>
          <t>見直し要否</t>
        </is>
      </c>
      <c r="S2" s="17" t="inlineStr">
        <is>
          <t>原案作成日</t>
        </is>
      </c>
      <c r="T2" s="17" t="inlineStr">
        <is>
          <t>個別支援会議日</t>
        </is>
      </c>
      <c r="U2" s="17" t="inlineStr">
        <is>
          <t>説明・同意日（新計画作成日）</t>
        </is>
      </c>
      <c r="V2" s="17" t="inlineStr">
        <is>
          <t>保護者交付日</t>
        </is>
      </c>
      <c r="W2" s="17" t="inlineStr">
        <is>
          <t>相談支援事業所交付日</t>
        </is>
      </c>
      <c r="X2" s="17" t="inlineStr">
        <is>
          <t>次回期限</t>
        </is>
      </c>
      <c r="Y2" s="17" t="inlineStr">
        <is>
          <t>減算リスク</t>
        </is>
      </c>
      <c r="Z2" s="17" t="inlineStr">
        <is>
          <t>手続漏れ</t>
        </is>
      </c>
      <c r="AA2" s="17" t="inlineStr">
        <is>
          <t>備考</t>
        </is>
      </c>
    </row>
    <row r="3" ht="30" customHeight="1">
      <c r="A3" s="19" t="n">
        <v>1</v>
      </c>
      <c r="B3" s="19" t="inlineStr">
        <is>
          <t>児童A</t>
        </is>
      </c>
      <c r="C3" s="19" t="inlineStr">
        <is>
          <t>0000000001</t>
        </is>
      </c>
      <c r="D3" s="19" t="inlineStr">
        <is>
          <t>児童発達支援</t>
        </is>
      </c>
      <c r="E3" s="20" t="n">
        <v>45748</v>
      </c>
      <c r="F3" s="20" t="n">
        <v>46477</v>
      </c>
      <c r="G3" s="20" t="n">
        <v>46091</v>
      </c>
      <c r="H3" s="20" t="n">
        <v>46091</v>
      </c>
      <c r="I3" s="20" t="n">
        <v>46113</v>
      </c>
      <c r="J3" s="20" t="n">
        <v>46295</v>
      </c>
      <c r="K3" s="20" t="n">
        <v>45918</v>
      </c>
      <c r="L3" s="9">
        <f>IF($G3="","",IF(LEFT('01_設定'!$B$13,1)="A",MIN(EDATE($G3,6),EDATE(MAX($G3,$K3),6))-1,MIN(EOMONTH($G3,6),EOMONTH(MAX($G3,$K3),6))))</f>
        <v/>
      </c>
      <c r="M3" s="3">
        <f>IF($L3="","",$L3-$B$1)</f>
        <v/>
      </c>
      <c r="N3" s="3">
        <f>IF($G3="","",IF($O3&lt;&gt;"",IF($O3&lt;=$L3,"実施済（期限内）","実施済（期限後）"),IF($B$1&gt;$L3,"■期限超過",IF($M3&lt;=$D$1,"▲期限間近","○期限内"))))</f>
        <v/>
      </c>
      <c r="O3" s="20" t="n"/>
      <c r="P3" s="19" t="n"/>
      <c r="Q3" s="20" t="n"/>
      <c r="R3" s="19" t="n"/>
      <c r="S3" s="20" t="n"/>
      <c r="T3" s="20" t="n"/>
      <c r="U3" s="20" t="n"/>
      <c r="V3" s="20" t="n"/>
      <c r="W3" s="20" t="n"/>
      <c r="X3" s="9">
        <f>IF($U3="","",IF(LEFT('01_設定'!$B$13,1)="A",EDATE($U3,6)-1,EOMONTH($U3,6)))</f>
        <v/>
      </c>
      <c r="Y3" s="3">
        <f>IF(OR($N3="■期限超過",$N3="実施済（期限後）"),IF(DATEDIF($L3,IF($O3="",$B$1,$O3),"M")+1&gt;=3,"×50/100（3月以上）","×70/100（3月未満）"),"")</f>
        <v/>
      </c>
      <c r="Z3" s="3">
        <f>TRIM(IF(AND($U3&lt;&gt;"",$T3=""),"個別支援会議の記録なし(第27条第5項) ","")&amp;IF(AND($U3&lt;&gt;"",$V3=""),"保護者交付未(第27条第7項) ","")&amp;IF(AND($U3&lt;&gt;"",$W3=""),"相談支援事業所交付未(第27条第7項) ","")&amp;IF(AND($O3&lt;&gt;"",$Q3=""),"記録未作成(第27条第9項第2号) ","")&amp;IF(AND($G3&lt;&gt;"",$H3=""),"現計画の保護者交付未(第27条第7項)",""))</f>
        <v/>
      </c>
      <c r="AA3" s="19" t="inlineStr">
        <is>
          <t>8/20にモニタリング実施予定（記録は11_シート）</t>
        </is>
      </c>
    </row>
    <row r="4" ht="30" customHeight="1">
      <c r="A4" s="19" t="n">
        <v>2</v>
      </c>
      <c r="B4" s="19" t="inlineStr">
        <is>
          <t>児童B</t>
        </is>
      </c>
      <c r="C4" s="19" t="inlineStr">
        <is>
          <t>0000000002</t>
        </is>
      </c>
      <c r="D4" s="19" t="inlineStr">
        <is>
          <t>放課後等デイサービス</t>
        </is>
      </c>
      <c r="E4" s="20" t="n">
        <v>45689</v>
      </c>
      <c r="F4" s="20" t="n">
        <v>46418</v>
      </c>
      <c r="G4" s="20" t="n">
        <v>46058</v>
      </c>
      <c r="H4" s="20" t="n">
        <v>46058</v>
      </c>
      <c r="I4" s="20" t="n">
        <v>46058</v>
      </c>
      <c r="J4" s="20" t="n">
        <v>46238</v>
      </c>
      <c r="K4" s="20" t="n">
        <v>46058</v>
      </c>
      <c r="L4" s="9">
        <f>IF($G4="","",IF(LEFT('01_設定'!$B$13,1)="A",MIN(EDATE($G4,6),EDATE(MAX($G4,$K4),6))-1,MIN(EOMONTH($G4,6),EOMONTH(MAX($G4,$K4),6))))</f>
        <v/>
      </c>
      <c r="M4" s="3">
        <f>IF($L4="","",$L4-$B$1)</f>
        <v/>
      </c>
      <c r="N4" s="3">
        <f>IF($G4="","",IF($O4&lt;&gt;"",IF($O4&lt;=$L4,"実施済（期限内）","実施済（期限後）"),IF($B$1&gt;$L4,"■期限超過",IF($M4&lt;=$D$1,"▲期限間近","○期限内"))))</f>
        <v/>
      </c>
      <c r="O4" s="20" t="n"/>
      <c r="P4" s="19" t="n"/>
      <c r="Q4" s="20" t="n"/>
      <c r="R4" s="19" t="n"/>
      <c r="S4" s="20" t="n"/>
      <c r="T4" s="20" t="n"/>
      <c r="U4" s="20" t="n"/>
      <c r="V4" s="20" t="n"/>
      <c r="W4" s="20" t="n"/>
      <c r="X4" s="9">
        <f>IF($U4="","",IF(LEFT('01_設定'!$B$13,1)="A",EDATE($U4,6)-1,EOMONTH($U4,6)))</f>
        <v/>
      </c>
      <c r="Y4" s="3">
        <f>IF(OR($N4="■期限超過",$N4="実施済（期限後）"),IF(DATEDIF($L4,IF($O4="",$B$1,$O4),"M")+1&gt;=3,"×50/100（3月以上）","×70/100（3月未満）"),"")</f>
        <v/>
      </c>
      <c r="Z4" s="3">
        <f>TRIM(IF(AND($U4&lt;&gt;"",$T4=""),"個別支援会議の記録なし(第27条第5項) ","")&amp;IF(AND($U4&lt;&gt;"",$V4=""),"保護者交付未(第27条第7項) ","")&amp;IF(AND($U4&lt;&gt;"",$W4=""),"相談支援事業所交付未(第27条第7項) ","")&amp;IF(AND($O4&lt;&gt;"",$Q4=""),"記録未作成(第27条第9項第2号) ","")&amp;IF(AND($G4&lt;&gt;"",$H4=""),"現計画の保護者交付未(第27条第7項)",""))</f>
        <v/>
      </c>
      <c r="AA4" s="19" t="inlineStr">
        <is>
          <t>期限超過。至急実施し、超過期間を記録に残す</t>
        </is>
      </c>
    </row>
    <row r="5" ht="30" customHeight="1">
      <c r="A5" s="19" t="n">
        <v>3</v>
      </c>
      <c r="B5" s="19" t="inlineStr">
        <is>
          <t>児童C</t>
        </is>
      </c>
      <c r="C5" s="19" t="inlineStr">
        <is>
          <t>0000000003</t>
        </is>
      </c>
      <c r="D5" s="19" t="inlineStr">
        <is>
          <t>放課後等デイサービス</t>
        </is>
      </c>
      <c r="E5" s="20" t="n">
        <v>45597</v>
      </c>
      <c r="F5" s="20" t="n">
        <v>46326</v>
      </c>
      <c r="G5" s="20" t="n">
        <v>45981</v>
      </c>
      <c r="H5" s="20" t="n">
        <v>45981</v>
      </c>
      <c r="I5" s="20" t="n">
        <v>45981</v>
      </c>
      <c r="J5" s="20" t="n">
        <v>46161</v>
      </c>
      <c r="K5" s="20" t="n"/>
      <c r="L5" s="9">
        <f>IF($G5="","",IF(LEFT('01_設定'!$B$13,1)="A",MIN(EDATE($G5,6),EDATE(MAX($G5,$K5),6))-1,MIN(EOMONTH($G5,6),EOMONTH(MAX($G5,$K5),6))))</f>
        <v/>
      </c>
      <c r="M5" s="3">
        <f>IF($L5="","",$L5-$B$1)</f>
        <v/>
      </c>
      <c r="N5" s="3">
        <f>IF($G5="","",IF($O5&lt;&gt;"",IF($O5&lt;=$L5,"実施済（期限内）","実施済（期限後）"),IF($B$1&gt;$L5,"■期限超過",IF($M5&lt;=$D$1,"▲期限間近","○期限内"))))</f>
        <v/>
      </c>
      <c r="O5" s="20" t="n"/>
      <c r="P5" s="19" t="n"/>
      <c r="Q5" s="20" t="n"/>
      <c r="R5" s="19" t="n"/>
      <c r="S5" s="20" t="n"/>
      <c r="T5" s="20" t="n"/>
      <c r="U5" s="20" t="n"/>
      <c r="V5" s="20" t="n"/>
      <c r="W5" s="20" t="n"/>
      <c r="X5" s="9">
        <f>IF($U5="","",IF(LEFT('01_設定'!$B$13,1)="A",EDATE($U5,6)-1,EOMONTH($U5,6)))</f>
        <v/>
      </c>
      <c r="Y5" s="3">
        <f>IF(OR($N5="■期限超過",$N5="実施済（期限後）"),IF(DATEDIF($L5,IF($O5="",$B$1,$O5),"M")+1&gt;=3,"×50/100（3月以上）","×70/100（3月未満）"),"")</f>
        <v/>
      </c>
      <c r="Z5" s="3">
        <f>TRIM(IF(AND($U5&lt;&gt;"",$T5=""),"個別支援会議の記録なし(第27条第5項) ","")&amp;IF(AND($U5&lt;&gt;"",$V5=""),"保護者交付未(第27条第7項) ","")&amp;IF(AND($U5&lt;&gt;"",$W5=""),"相談支援事業所交付未(第27条第7項) ","")&amp;IF(AND($O5&lt;&gt;"",$Q5=""),"記録未作成(第27条第9項第2号) ","")&amp;IF(AND($G5&lt;&gt;"",$H5=""),"現計画の保護者交付未(第27条第7項)",""))</f>
        <v/>
      </c>
      <c r="AA5" s="19" t="inlineStr">
        <is>
          <t>期限から3月以上経過。指定権者への相談・過誤調整の要否を確認</t>
        </is>
      </c>
    </row>
    <row r="6" ht="30" customHeight="1">
      <c r="A6" s="19" t="n">
        <v>4</v>
      </c>
      <c r="B6" s="19" t="inlineStr">
        <is>
          <t>児童D</t>
        </is>
      </c>
      <c r="C6" s="19" t="inlineStr">
        <is>
          <t>0000000004</t>
        </is>
      </c>
      <c r="D6" s="19" t="inlineStr">
        <is>
          <t>児童発達支援</t>
        </is>
      </c>
      <c r="E6" s="20" t="n">
        <v>45717</v>
      </c>
      <c r="F6" s="20" t="n">
        <v>46446</v>
      </c>
      <c r="G6" s="20" t="n">
        <v>46082</v>
      </c>
      <c r="H6" s="20" t="n">
        <v>46082</v>
      </c>
      <c r="I6" s="20" t="n">
        <v>46082</v>
      </c>
      <c r="J6" s="20" t="n">
        <v>46265</v>
      </c>
      <c r="K6" s="20" t="n">
        <v>46082</v>
      </c>
      <c r="L6" s="9">
        <f>IF($G6="","",IF(LEFT('01_設定'!$B$13,1)="A",MIN(EDATE($G6,6),EDATE(MAX($G6,$K6),6))-1,MIN(EOMONTH($G6,6),EOMONTH(MAX($G6,$K6),6))))</f>
        <v/>
      </c>
      <c r="M6" s="3">
        <f>IF($L6="","",$L6-$B$1)</f>
        <v/>
      </c>
      <c r="N6" s="3">
        <f>IF($G6="","",IF($O6&lt;&gt;"",IF($O6&lt;=$L6,"実施済（期限内）","実施済（期限後）"),IF($B$1&gt;$L6,"■期限超過",IF($M6&lt;=$D$1,"▲期限間近","○期限内"))))</f>
        <v/>
      </c>
      <c r="O6" s="20" t="n"/>
      <c r="P6" s="19" t="n"/>
      <c r="Q6" s="20" t="n"/>
      <c r="R6" s="19" t="n"/>
      <c r="S6" s="20" t="n"/>
      <c r="T6" s="20" t="n"/>
      <c r="U6" s="20" t="n"/>
      <c r="V6" s="20" t="n"/>
      <c r="W6" s="20" t="n"/>
      <c r="X6" s="9">
        <f>IF($U6="","",IF(LEFT('01_設定'!$B$13,1)="A",EDATE($U6,6)-1,EOMONTH($U6,6)))</f>
        <v/>
      </c>
      <c r="Y6" s="3">
        <f>IF(OR($N6="■期限超過",$N6="実施済（期限後）"),IF(DATEDIF($L6,IF($O6="",$B$1,$O6),"M")+1&gt;=3,"×50/100（3月以上）","×70/100（3月未満）"),"")</f>
        <v/>
      </c>
      <c r="Z6" s="3">
        <f>TRIM(IF(AND($U6&lt;&gt;"",$T6=""),"個別支援会議の記録なし(第27条第5項) ","")&amp;IF(AND($U6&lt;&gt;"",$V6=""),"保護者交付未(第27条第7項) ","")&amp;IF(AND($U6&lt;&gt;"",$W6=""),"相談支援事業所交付未(第27条第7項) ","")&amp;IF(AND($O6&lt;&gt;"",$Q6=""),"記録未作成(第27条第9項第2号) ","")&amp;IF(AND($G6&lt;&gt;"",$H6=""),"現計画の保護者交付未(第27条第7項)",""))</f>
        <v/>
      </c>
      <c r="AA6" s="19" t="inlineStr">
        <is>
          <t>今月中に面接日を確定する</t>
        </is>
      </c>
    </row>
    <row r="7" ht="30" customHeight="1">
      <c r="A7" s="19" t="n">
        <v>5</v>
      </c>
      <c r="B7" s="19" t="inlineStr">
        <is>
          <t>児童E</t>
        </is>
      </c>
      <c r="C7" s="19" t="inlineStr">
        <is>
          <t>0000000005</t>
        </is>
      </c>
      <c r="D7" s="19" t="inlineStr">
        <is>
          <t>放課後等デイサービス</t>
        </is>
      </c>
      <c r="E7" s="20" t="n">
        <v>45757</v>
      </c>
      <c r="F7" s="20" t="n">
        <v>46477</v>
      </c>
      <c r="G7" s="20" t="n">
        <v>46122</v>
      </c>
      <c r="H7" s="20" t="n">
        <v>46122</v>
      </c>
      <c r="I7" s="20" t="n">
        <v>46122</v>
      </c>
      <c r="J7" s="20" t="n">
        <v>46304</v>
      </c>
      <c r="K7" s="20" t="n">
        <v>45935</v>
      </c>
      <c r="L7" s="9">
        <f>IF($G7="","",IF(LEFT('01_設定'!$B$13,1)="A",MIN(EDATE($G7,6),EDATE(MAX($G7,$K7),6))-1,MIN(EOMONTH($G7,6),EOMONTH(MAX($G7,$K7),6))))</f>
        <v/>
      </c>
      <c r="M7" s="3">
        <f>IF($L7="","",$L7-$B$1)</f>
        <v/>
      </c>
      <c r="N7" s="3">
        <f>IF($G7="","",IF($O7&lt;&gt;"",IF($O7&lt;=$L7,"実施済（期限内）","実施済（期限後）"),IF($B$1&gt;$L7,"■期限超過",IF($M7&lt;=$D$1,"▲期限間近","○期限内"))))</f>
        <v/>
      </c>
      <c r="O7" s="20" t="n">
        <v>46235</v>
      </c>
      <c r="P7" s="19" t="inlineStr">
        <is>
          <t>対面面接</t>
        </is>
      </c>
      <c r="Q7" s="20" t="n">
        <v>46237</v>
      </c>
      <c r="R7" s="19" t="inlineStr">
        <is>
          <t>不要</t>
        </is>
      </c>
      <c r="S7" s="20" t="n"/>
      <c r="T7" s="20" t="n"/>
      <c r="U7" s="20" t="n"/>
      <c r="V7" s="20" t="n"/>
      <c r="W7" s="20" t="n"/>
      <c r="X7" s="9">
        <f>IF($U7="","",IF(LEFT('01_設定'!$B$13,1)="A",EDATE($U7,6)-1,EOMONTH($U7,6)))</f>
        <v/>
      </c>
      <c r="Y7" s="3">
        <f>IF(OR($N7="■期限超過",$N7="実施済（期限後）"),IF(DATEDIF($L7,IF($O7="",$B$1,$O7),"M")+1&gt;=3,"×50/100（3月以上）","×70/100（3月未満）"),"")</f>
        <v/>
      </c>
      <c r="Z7" s="3">
        <f>TRIM(IF(AND($U7&lt;&gt;"",$T7=""),"個別支援会議の記録なし(第27条第5項) ","")&amp;IF(AND($U7&lt;&gt;"",$V7=""),"保護者交付未(第27条第7項) ","")&amp;IF(AND($U7&lt;&gt;"",$W7=""),"相談支援事業所交付未(第27条第7項) ","")&amp;IF(AND($O7&lt;&gt;"",$Q7=""),"記録未作成(第27条第9項第2号) ","")&amp;IF(AND($G7&lt;&gt;"",$H7=""),"現計画の保護者交付未(第27条第7項)",""))</f>
        <v/>
      </c>
      <c r="AA7" s="19" t="inlineStr">
        <is>
          <t>見直し不要と判断。検討した事実と結論を記録に記載済み</t>
        </is>
      </c>
    </row>
    <row r="8" ht="30" customHeight="1">
      <c r="A8" s="19" t="n">
        <v>6</v>
      </c>
      <c r="B8" s="19" t="inlineStr">
        <is>
          <t>児童F</t>
        </is>
      </c>
      <c r="C8" s="19" t="inlineStr">
        <is>
          <t>0000000006</t>
        </is>
      </c>
      <c r="D8" s="19" t="inlineStr">
        <is>
          <t>児童発達支援</t>
        </is>
      </c>
      <c r="E8" s="20" t="n">
        <v>45672</v>
      </c>
      <c r="F8" s="20" t="n">
        <v>46401</v>
      </c>
      <c r="G8" s="20" t="n">
        <v>46037</v>
      </c>
      <c r="H8" s="20" t="n">
        <v>46037</v>
      </c>
      <c r="I8" s="20" t="n">
        <v>46037</v>
      </c>
      <c r="J8" s="20" t="n">
        <v>46217</v>
      </c>
      <c r="K8" s="20" t="n">
        <v>45848</v>
      </c>
      <c r="L8" s="9">
        <f>IF($G8="","",IF(LEFT('01_設定'!$B$13,1)="A",MIN(EDATE($G8,6),EDATE(MAX($G8,$K8),6))-1,MIN(EOMONTH($G8,6),EOMONTH(MAX($G8,$K8),6))))</f>
        <v/>
      </c>
      <c r="M8" s="3">
        <f>IF($L8="","",$L8-$B$1)</f>
        <v/>
      </c>
      <c r="N8" s="3">
        <f>IF($G8="","",IF($O8&lt;&gt;"",IF($O8&lt;=$L8,"実施済（期限内）","実施済（期限後）"),IF($B$1&gt;$L8,"■期限超過",IF($M8&lt;=$D$1,"▲期限間近","○期限内"))))</f>
        <v/>
      </c>
      <c r="O8" s="20" t="n">
        <v>46223</v>
      </c>
      <c r="P8" s="19" t="inlineStr">
        <is>
          <t>対面面接</t>
        </is>
      </c>
      <c r="Q8" s="20" t="n">
        <v>46225</v>
      </c>
      <c r="R8" s="19" t="inlineStr">
        <is>
          <t>要</t>
        </is>
      </c>
      <c r="S8" s="20" t="n">
        <v>46226</v>
      </c>
      <c r="T8" s="20" t="n">
        <v>46227</v>
      </c>
      <c r="U8" s="20" t="n">
        <v>46228</v>
      </c>
      <c r="V8" s="20" t="n">
        <v>46228</v>
      </c>
      <c r="W8" s="20" t="n"/>
      <c r="X8" s="9">
        <f>IF($U8="","",IF(LEFT('01_設定'!$B$13,1)="A",EDATE($U8,6)-1,EOMONTH($U8,6)))</f>
        <v/>
      </c>
      <c r="Y8" s="3">
        <f>IF(OR($N8="■期限超過",$N8="実施済（期限後）"),IF(DATEDIF($L8,IF($O8="",$B$1,$O8),"M")+1&gt;=3,"×50/100（3月以上）","×70/100（3月未満）"),"")</f>
        <v/>
      </c>
      <c r="Z8" s="3">
        <f>TRIM(IF(AND($U8&lt;&gt;"",$T8=""),"個別支援会議の記録なし(第27条第5項) ","")&amp;IF(AND($U8&lt;&gt;"",$V8=""),"保護者交付未(第27条第7項) ","")&amp;IF(AND($U8&lt;&gt;"",$W8=""),"相談支援事業所交付未(第27条第7項) ","")&amp;IF(AND($O8&lt;&gt;"",$Q8=""),"記録未作成(第27条第9項第2号) ","")&amp;IF(AND($G8&lt;&gt;"",$H8=""),"現計画の保護者交付未(第27条第7項)",""))</f>
        <v/>
      </c>
      <c r="AA8" s="19" t="inlineStr">
        <is>
          <t>期限後に実施。相談支援事業所への交付が未了（Z列で検出）</t>
        </is>
      </c>
    </row>
  </sheetData>
  <mergeCells count="1">
    <mergeCell ref="E1:AA1"/>
  </mergeCells>
  <conditionalFormatting sqref="N3:N8">
    <cfRule type="cellIs" priority="1" operator="equal" dxfId="2">
      <formula>"■期限超過"</formula>
    </cfRule>
    <cfRule type="cellIs" priority="2" operator="equal" dxfId="3">
      <formula>"▲期限間近"</formula>
    </cfRule>
    <cfRule type="cellIs" priority="3" operator="equal" dxfId="4">
      <formula>"実施済（期限後）"</formula>
    </cfRule>
  </conditionalFormatting>
  <conditionalFormatting sqref="Z3:Z8">
    <cfRule type="expression" priority="4" dxfId="5">
      <formula>LEN($Z3)&gt;0</formula>
    </cfRule>
  </conditionalFormatting>
  <conditionalFormatting sqref="M3:M8">
    <cfRule type="cellIs" priority="5" operator="lessThan" dxfId="5">
      <formula>0</formula>
    </cfRule>
  </conditionalFormatting>
  <conditionalFormatting sqref="Y3:Y8">
    <cfRule type="expression" priority="6" dxfId="0">
      <formula>LEN($Y3)&gt;0</formula>
    </cfRule>
  </conditionalFormatting>
  <dataValidations count="3">
    <dataValidation sqref="D3:D8" showDropDown="0" showInputMessage="0" showErrorMessage="0" allowBlank="1" type="list">
      <formula1>"児童発達支援,放課後等デイサービス"</formula1>
    </dataValidation>
    <dataValidation sqref="P3:P8" showDropDown="0" showInputMessage="0" showErrorMessage="0" allowBlank="1" type="list">
      <formula1>"対面面接,その他"</formula1>
    </dataValidation>
    <dataValidation sqref="R3:R8" showDropDown="0" showInputMessage="0" showErrorMessage="0" allowBlank="1" type="list">
      <formula1>"要,不要"</formula1>
    </dataValidation>
  </dataValidations>
  <pageMargins left="0.47" right="0.47" top="0.6" bottom="0.6" header="0.3" footer="0.3"/>
  <pageSetup orientation="landscape" paperSize="8" fitToHeight="0" fitToWidth="1"/>
  <headerFooter>
    <oddHeader/>
    <oddFooter>&amp;C&amp;8 &amp;P / &amp;N ページ　モニタリング記録＋6か月サイクル管理表（最終確認日 2026年8月14日）</oddFooter>
    <evenHeader/>
    <evenFooter/>
    <firstHeader/>
    <firstFooter/>
  </headerFooter>
  <legacyDrawing xmlns:r="http://schemas.openxmlformats.org/officeDocument/2006/relationships" r:id="anysvml"/>
</worksheet>
</file>

<file path=xl/worksheets/sheet7.xml><?xml version="1.0" encoding="utf-8"?>
<worksheet xmlns="http://schemas.openxmlformats.org/spreadsheetml/2006/main">
  <sheetPr>
    <outlinePr summaryBelow="1" summaryRight="1"/>
    <pageSetUpPr fitToPage="1"/>
  </sheetPr>
  <dimension ref="A1:H34"/>
  <sheetViews>
    <sheetView workbookViewId="0">
      <selection activeCell="A1" sqref="A1"/>
    </sheetView>
  </sheetViews>
  <sheetFormatPr baseColWidth="8" defaultRowHeight="15"/>
  <cols>
    <col width="26" customWidth="1" min="1" max="1"/>
    <col width="20" customWidth="1" min="2" max="2"/>
    <col width="18" customWidth="1" min="3" max="3"/>
    <col width="18" customWidth="1" min="4" max="4"/>
    <col width="18" customWidth="1" min="5" max="5"/>
    <col width="20" customWidth="1" min="6" max="6"/>
    <col width="20" customWidth="1" min="7" max="7"/>
    <col width="20" customWidth="1" min="8" max="8"/>
  </cols>
  <sheetData>
    <row r="1">
      <c r="A1" s="1" t="inlineStr">
        <is>
          <t>通所支援計画等未作成減算 減収シミュレーション</t>
        </is>
      </c>
    </row>
    <row r="2">
      <c r="A2" s="11" t="inlineStr">
        <is>
          <t>根拠：通所報酬告示（平成24年厚生労働省告示第122号）別表 第1の1 注3(2)（児発）／第3の1 注4(2)（放デイ）、留意事項通知 第二の1(7)②④</t>
        </is>
      </c>
    </row>
    <row r="3" ht="20" customHeight="1">
      <c r="A3" s="2" t="inlineStr">
        <is>
          <t>サービス種別</t>
        </is>
      </c>
      <c r="B3" s="3">
        <f>'01_設定'!$B$5</f>
        <v/>
      </c>
      <c r="C3" s="8" t="inlineStr"/>
      <c r="D3" s="15" t="n"/>
      <c r="E3" s="15" t="n"/>
      <c r="F3" s="15" t="n"/>
      <c r="G3" s="15" t="n"/>
      <c r="H3" s="14" t="n"/>
    </row>
    <row r="4" ht="20" customHeight="1">
      <c r="A4" s="2" t="inlineStr">
        <is>
          <t>基本報酬単位数（加算前）</t>
        </is>
      </c>
      <c r="B4" s="3">
        <f>IF(ISNUMBER('01_設定'!$B$17),'01_設定'!$B$17,"要確認：99_単位数マスタに未収載。告示で確認して数値を直接入力")</f>
        <v/>
      </c>
      <c r="C4" s="8" t="inlineStr">
        <is>
          <t>マスタに無い類型はこのセルを数値で上書きする</t>
        </is>
      </c>
      <c r="D4" s="15" t="n"/>
      <c r="E4" s="15" t="n"/>
      <c r="F4" s="15" t="n"/>
      <c r="G4" s="15" t="n"/>
      <c r="H4" s="14" t="n"/>
    </row>
    <row r="5" ht="20" customHeight="1">
      <c r="A5" s="2" t="inlineStr">
        <is>
          <t>応急的単価係数</t>
        </is>
      </c>
      <c r="B5" s="10">
        <f>'01_設定'!$B$16</f>
        <v/>
      </c>
      <c r="C5" s="8" t="inlineStr">
        <is>
          <t>適用除外に該当すると1.000（告示 第1の注12、第3の注11）</t>
        </is>
      </c>
      <c r="D5" s="15" t="n"/>
      <c r="E5" s="15" t="n"/>
      <c r="F5" s="15" t="n"/>
      <c r="G5" s="15" t="n"/>
      <c r="H5" s="14" t="n"/>
    </row>
    <row r="6" ht="20" customHeight="1">
      <c r="A6" s="2" t="inlineStr">
        <is>
          <t>適用単位数／日</t>
        </is>
      </c>
      <c r="B6" s="3">
        <f>IFERROR(ROUND($B$4*$B$5,0),"要確認")</f>
        <v/>
      </c>
      <c r="C6" s="8" t="inlineStr">
        <is>
          <t>端数処理はROUND（四捨五入）。国の明文を確認できていないため要確認</t>
        </is>
      </c>
      <c r="D6" s="15" t="n"/>
      <c r="E6" s="15" t="n"/>
      <c r="F6" s="15" t="n"/>
      <c r="G6" s="15" t="n"/>
      <c r="H6" s="14" t="n"/>
    </row>
    <row r="7" ht="20" customHeight="1">
      <c r="A7" s="2" t="inlineStr">
        <is>
          <t>1単位あたり単価（円）</t>
        </is>
      </c>
      <c r="B7" s="22">
        <f>'01_設定'!$B$10</f>
        <v/>
      </c>
      <c r="C7" s="8" t="inlineStr">
        <is>
          <t>地域区分による。10.00は仮値</t>
        </is>
      </c>
      <c r="D7" s="15" t="n"/>
      <c r="E7" s="15" t="n"/>
      <c r="F7" s="15" t="n"/>
      <c r="G7" s="15" t="n"/>
      <c r="H7" s="14" t="n"/>
    </row>
    <row r="8" ht="20" customHeight="1">
      <c r="A8" s="2" t="inlineStr">
        <is>
          <t>1人あたり月間利用日数</t>
        </is>
      </c>
      <c r="B8" s="7" t="n">
        <v>20</v>
      </c>
      <c r="C8" s="8" t="inlineStr"/>
      <c r="D8" s="15" t="n"/>
      <c r="E8" s="15" t="n"/>
      <c r="F8" s="15" t="n"/>
      <c r="G8" s="15" t="n"/>
      <c r="H8" s="14" t="n"/>
    </row>
    <row r="9" ht="20" customHeight="1">
      <c r="A9" s="2" t="inlineStr">
        <is>
          <t>減算対象児童数（人）</t>
        </is>
      </c>
      <c r="B9" s="7" t="n">
        <v>5</v>
      </c>
      <c r="C9" s="8" t="inlineStr"/>
      <c r="D9" s="15" t="n"/>
      <c r="E9" s="15" t="n"/>
      <c r="F9" s="15" t="n"/>
      <c r="G9" s="15" t="n"/>
      <c r="H9" s="14" t="n"/>
    </row>
    <row r="10" ht="20" customHeight="1">
      <c r="A10" s="2" t="inlineStr">
        <is>
          <t>（参考）事業所の利用児童数</t>
        </is>
      </c>
      <c r="B10" s="7" t="inlineStr"/>
      <c r="C10" s="8" t="inlineStr"/>
      <c r="D10" s="15" t="n"/>
      <c r="E10" s="15" t="n"/>
      <c r="F10" s="15" t="n"/>
      <c r="G10" s="15" t="n"/>
      <c r="H10" s="14" t="n"/>
    </row>
    <row r="11" ht="20" customHeight="1">
      <c r="A11" s="2" t="inlineStr">
        <is>
          <t>自己評価結果等未公表減算の併発</t>
        </is>
      </c>
      <c r="B11" s="7" t="inlineStr">
        <is>
          <t>なし</t>
        </is>
      </c>
      <c r="C11" s="8" t="inlineStr">
        <is>
          <t>あり＝100分の85を乗算（留意事項通知 第二の1(13)）</t>
        </is>
      </c>
      <c r="D11" s="15" t="n"/>
      <c r="E11" s="15" t="n"/>
      <c r="F11" s="15" t="n"/>
      <c r="G11" s="15" t="n"/>
      <c r="H11" s="14" t="n"/>
    </row>
    <row r="12" ht="20" customHeight="1">
      <c r="A12" s="2" t="inlineStr">
        <is>
          <t>児発管欠如減算の併発</t>
        </is>
      </c>
      <c r="B12" s="7" t="inlineStr">
        <is>
          <t>なし</t>
        </is>
      </c>
      <c r="C12" s="8" t="inlineStr">
        <is>
          <t>×70／×50＝児発管欠如減算に該当。大きい方のみ適用（障害児支援Q&amp;A 令和6年5月17日 問14）</t>
        </is>
      </c>
      <c r="D12" s="15" t="n"/>
      <c r="E12" s="15" t="n"/>
      <c r="F12" s="15" t="n"/>
      <c r="G12" s="15" t="n"/>
      <c r="H12" s="14" t="n"/>
    </row>
    <row r="14">
      <c r="A14" s="2" t="inlineStr">
        <is>
          <t>出力（1〜12か月）</t>
        </is>
      </c>
      <c r="B14" s="15" t="n"/>
      <c r="C14" s="15" t="n"/>
      <c r="D14" s="15" t="n"/>
      <c r="E14" s="15" t="n"/>
      <c r="F14" s="15" t="n"/>
      <c r="G14" s="15" t="n"/>
      <c r="H14" s="14" t="n"/>
    </row>
    <row r="15" ht="16" customHeight="1">
      <c r="A15" s="8" t="inlineStr">
        <is>
          <t>「減算後単位数／日」は所定単位数（加算前）に減算率を乗じた額。各種加算を含めた合計に乗じるのではない（留意事項通知 第二の1(7)②）。</t>
        </is>
      </c>
      <c r="B15" s="15" t="n"/>
      <c r="C15" s="15" t="n"/>
      <c r="D15" s="15" t="n"/>
      <c r="E15" s="15" t="n"/>
      <c r="F15" s="15" t="n"/>
      <c r="G15" s="15" t="n"/>
      <c r="H15" s="14" t="n"/>
    </row>
    <row r="16" ht="16" customHeight="1">
      <c r="A16" s="8" t="inlineStr">
        <is>
          <t>未作成減算は障害児ごとの減算（同④）。F列で児童1人あたりを出してからG列で対象児童数を掛ける。事業所全員が対象の減算（人員欠如・未公表）と同じ列で計算しないこと。</t>
        </is>
      </c>
      <c r="B16" s="15" t="n"/>
      <c r="C16" s="15" t="n"/>
      <c r="D16" s="15" t="n"/>
      <c r="E16" s="15" t="n"/>
      <c r="F16" s="15" t="n"/>
      <c r="G16" s="15" t="n"/>
      <c r="H16" s="14" t="n"/>
    </row>
    <row r="19" ht="34" customHeight="1">
      <c r="A19" s="17" t="inlineStr">
        <is>
          <t>経過月</t>
        </is>
      </c>
      <c r="B19" s="17" t="inlineStr">
        <is>
          <t>未作成減算率</t>
        </is>
      </c>
      <c r="C19" s="17" t="inlineStr">
        <is>
          <t>併発調整後の率</t>
        </is>
      </c>
      <c r="D19" s="17" t="inlineStr">
        <is>
          <t>減算後単位数／日</t>
        </is>
      </c>
      <c r="E19" s="17" t="inlineStr">
        <is>
          <t>1日あたり減収単位</t>
        </is>
      </c>
      <c r="F19" s="17" t="inlineStr">
        <is>
          <t>児童1人あたり月間減収額（円）</t>
        </is>
      </c>
      <c r="G19" s="17" t="inlineStr">
        <is>
          <t>事業所計 月間減収額（円）</t>
        </is>
      </c>
      <c r="H19" s="17" t="inlineStr">
        <is>
          <t>累計（円）</t>
        </is>
      </c>
    </row>
    <row r="20">
      <c r="A20" s="23" t="n">
        <v>1</v>
      </c>
      <c r="B20" s="24">
        <f>IF($A20&lt;3,0.7,0.5)</f>
        <v/>
      </c>
      <c r="C20" s="25">
        <f>IF($B$12="なし",$B20,MIN($B20,IF($B$12="×70",0.7,0.5)))*IF($B$11="あり",0.85,1)</f>
        <v/>
      </c>
      <c r="D20" s="26">
        <f>IFERROR(ROUND($B$6*$C20,0),"")</f>
        <v/>
      </c>
      <c r="E20" s="26">
        <f>IFERROR($B$6-$D20,"")</f>
        <v/>
      </c>
      <c r="F20" s="27">
        <f>IFERROR($E20*$B$8*$B$7,"")</f>
        <v/>
      </c>
      <c r="G20" s="27">
        <f>IFERROR($F20*$B$9,"")</f>
        <v/>
      </c>
      <c r="H20" s="27">
        <f>IF($A20=1,$G20,IFERROR($H19+$G20,""))</f>
        <v/>
      </c>
    </row>
    <row r="21">
      <c r="A21" s="23" t="n">
        <v>2</v>
      </c>
      <c r="B21" s="24">
        <f>IF($A21&lt;3,0.7,0.5)</f>
        <v/>
      </c>
      <c r="C21" s="25">
        <f>IF($B$12="なし",$B21,MIN($B21,IF($B$12="×70",0.7,0.5)))*IF($B$11="あり",0.85,1)</f>
        <v/>
      </c>
      <c r="D21" s="26">
        <f>IFERROR(ROUND($B$6*$C21,0),"")</f>
        <v/>
      </c>
      <c r="E21" s="26">
        <f>IFERROR($B$6-$D21,"")</f>
        <v/>
      </c>
      <c r="F21" s="27">
        <f>IFERROR($E21*$B$8*$B$7,"")</f>
        <v/>
      </c>
      <c r="G21" s="27">
        <f>IFERROR($F21*$B$9,"")</f>
        <v/>
      </c>
      <c r="H21" s="27">
        <f>IF($A21=1,$G21,IFERROR($H20+$G21,""))</f>
        <v/>
      </c>
    </row>
    <row r="22">
      <c r="A22" s="23" t="n">
        <v>3</v>
      </c>
      <c r="B22" s="24">
        <f>IF($A22&lt;3,0.7,0.5)</f>
        <v/>
      </c>
      <c r="C22" s="25">
        <f>IF($B$12="なし",$B22,MIN($B22,IF($B$12="×70",0.7,0.5)))*IF($B$11="あり",0.85,1)</f>
        <v/>
      </c>
      <c r="D22" s="26">
        <f>IFERROR(ROUND($B$6*$C22,0),"")</f>
        <v/>
      </c>
      <c r="E22" s="26">
        <f>IFERROR($B$6-$D22,"")</f>
        <v/>
      </c>
      <c r="F22" s="27">
        <f>IFERROR($E22*$B$8*$B$7,"")</f>
        <v/>
      </c>
      <c r="G22" s="27">
        <f>IFERROR($F22*$B$9,"")</f>
        <v/>
      </c>
      <c r="H22" s="27">
        <f>IF($A22=1,$G22,IFERROR($H21+$G22,""))</f>
        <v/>
      </c>
    </row>
    <row r="23">
      <c r="A23" s="23" t="n">
        <v>4</v>
      </c>
      <c r="B23" s="24">
        <f>IF($A23&lt;3,0.7,0.5)</f>
        <v/>
      </c>
      <c r="C23" s="25">
        <f>IF($B$12="なし",$B23,MIN($B23,IF($B$12="×70",0.7,0.5)))*IF($B$11="あり",0.85,1)</f>
        <v/>
      </c>
      <c r="D23" s="26">
        <f>IFERROR(ROUND($B$6*$C23,0),"")</f>
        <v/>
      </c>
      <c r="E23" s="26">
        <f>IFERROR($B$6-$D23,"")</f>
        <v/>
      </c>
      <c r="F23" s="27">
        <f>IFERROR($E23*$B$8*$B$7,"")</f>
        <v/>
      </c>
      <c r="G23" s="27">
        <f>IFERROR($F23*$B$9,"")</f>
        <v/>
      </c>
      <c r="H23" s="27">
        <f>IF($A23=1,$G23,IFERROR($H22+$G23,""))</f>
        <v/>
      </c>
    </row>
    <row r="24">
      <c r="A24" s="23" t="n">
        <v>5</v>
      </c>
      <c r="B24" s="24">
        <f>IF($A24&lt;3,0.7,0.5)</f>
        <v/>
      </c>
      <c r="C24" s="25">
        <f>IF($B$12="なし",$B24,MIN($B24,IF($B$12="×70",0.7,0.5)))*IF($B$11="あり",0.85,1)</f>
        <v/>
      </c>
      <c r="D24" s="26">
        <f>IFERROR(ROUND($B$6*$C24,0),"")</f>
        <v/>
      </c>
      <c r="E24" s="26">
        <f>IFERROR($B$6-$D24,"")</f>
        <v/>
      </c>
      <c r="F24" s="27">
        <f>IFERROR($E24*$B$8*$B$7,"")</f>
        <v/>
      </c>
      <c r="G24" s="27">
        <f>IFERROR($F24*$B$9,"")</f>
        <v/>
      </c>
      <c r="H24" s="27">
        <f>IF($A24=1,$G24,IFERROR($H23+$G24,""))</f>
        <v/>
      </c>
    </row>
    <row r="25">
      <c r="A25" s="23" t="n">
        <v>6</v>
      </c>
      <c r="B25" s="24">
        <f>IF($A25&lt;3,0.7,0.5)</f>
        <v/>
      </c>
      <c r="C25" s="25">
        <f>IF($B$12="なし",$B25,MIN($B25,IF($B$12="×70",0.7,0.5)))*IF($B$11="あり",0.85,1)</f>
        <v/>
      </c>
      <c r="D25" s="26">
        <f>IFERROR(ROUND($B$6*$C25,0),"")</f>
        <v/>
      </c>
      <c r="E25" s="26">
        <f>IFERROR($B$6-$D25,"")</f>
        <v/>
      </c>
      <c r="F25" s="27">
        <f>IFERROR($E25*$B$8*$B$7,"")</f>
        <v/>
      </c>
      <c r="G25" s="27">
        <f>IFERROR($F25*$B$9,"")</f>
        <v/>
      </c>
      <c r="H25" s="27">
        <f>IF($A25=1,$G25,IFERROR($H24+$G25,""))</f>
        <v/>
      </c>
    </row>
    <row r="26">
      <c r="A26" s="23" t="n">
        <v>7</v>
      </c>
      <c r="B26" s="24">
        <f>IF($A26&lt;3,0.7,0.5)</f>
        <v/>
      </c>
      <c r="C26" s="25">
        <f>IF($B$12="なし",$B26,MIN($B26,IF($B$12="×70",0.7,0.5)))*IF($B$11="あり",0.85,1)</f>
        <v/>
      </c>
      <c r="D26" s="26">
        <f>IFERROR(ROUND($B$6*$C26,0),"")</f>
        <v/>
      </c>
      <c r="E26" s="26">
        <f>IFERROR($B$6-$D26,"")</f>
        <v/>
      </c>
      <c r="F26" s="27">
        <f>IFERROR($E26*$B$8*$B$7,"")</f>
        <v/>
      </c>
      <c r="G26" s="27">
        <f>IFERROR($F26*$B$9,"")</f>
        <v/>
      </c>
      <c r="H26" s="27">
        <f>IF($A26=1,$G26,IFERROR($H25+$G26,""))</f>
        <v/>
      </c>
    </row>
    <row r="27">
      <c r="A27" s="23" t="n">
        <v>8</v>
      </c>
      <c r="B27" s="24">
        <f>IF($A27&lt;3,0.7,0.5)</f>
        <v/>
      </c>
      <c r="C27" s="25">
        <f>IF($B$12="なし",$B27,MIN($B27,IF($B$12="×70",0.7,0.5)))*IF($B$11="あり",0.85,1)</f>
        <v/>
      </c>
      <c r="D27" s="26">
        <f>IFERROR(ROUND($B$6*$C27,0),"")</f>
        <v/>
      </c>
      <c r="E27" s="26">
        <f>IFERROR($B$6-$D27,"")</f>
        <v/>
      </c>
      <c r="F27" s="27">
        <f>IFERROR($E27*$B$8*$B$7,"")</f>
        <v/>
      </c>
      <c r="G27" s="27">
        <f>IFERROR($F27*$B$9,"")</f>
        <v/>
      </c>
      <c r="H27" s="27">
        <f>IF($A27=1,$G27,IFERROR($H26+$G27,""))</f>
        <v/>
      </c>
    </row>
    <row r="28">
      <c r="A28" s="23" t="n">
        <v>9</v>
      </c>
      <c r="B28" s="24">
        <f>IF($A28&lt;3,0.7,0.5)</f>
        <v/>
      </c>
      <c r="C28" s="25">
        <f>IF($B$12="なし",$B28,MIN($B28,IF($B$12="×70",0.7,0.5)))*IF($B$11="あり",0.85,1)</f>
        <v/>
      </c>
      <c r="D28" s="26">
        <f>IFERROR(ROUND($B$6*$C28,0),"")</f>
        <v/>
      </c>
      <c r="E28" s="26">
        <f>IFERROR($B$6-$D28,"")</f>
        <v/>
      </c>
      <c r="F28" s="27">
        <f>IFERROR($E28*$B$8*$B$7,"")</f>
        <v/>
      </c>
      <c r="G28" s="27">
        <f>IFERROR($F28*$B$9,"")</f>
        <v/>
      </c>
      <c r="H28" s="27">
        <f>IF($A28=1,$G28,IFERROR($H27+$G28,""))</f>
        <v/>
      </c>
    </row>
    <row r="29">
      <c r="A29" s="23" t="n">
        <v>10</v>
      </c>
      <c r="B29" s="24">
        <f>IF($A29&lt;3,0.7,0.5)</f>
        <v/>
      </c>
      <c r="C29" s="25">
        <f>IF($B$12="なし",$B29,MIN($B29,IF($B$12="×70",0.7,0.5)))*IF($B$11="あり",0.85,1)</f>
        <v/>
      </c>
      <c r="D29" s="26">
        <f>IFERROR(ROUND($B$6*$C29,0),"")</f>
        <v/>
      </c>
      <c r="E29" s="26">
        <f>IFERROR($B$6-$D29,"")</f>
        <v/>
      </c>
      <c r="F29" s="27">
        <f>IFERROR($E29*$B$8*$B$7,"")</f>
        <v/>
      </c>
      <c r="G29" s="27">
        <f>IFERROR($F29*$B$9,"")</f>
        <v/>
      </c>
      <c r="H29" s="27">
        <f>IF($A29=1,$G29,IFERROR($H28+$G29,""))</f>
        <v/>
      </c>
    </row>
    <row r="30">
      <c r="A30" s="23" t="n">
        <v>11</v>
      </c>
      <c r="B30" s="24">
        <f>IF($A30&lt;3,0.7,0.5)</f>
        <v/>
      </c>
      <c r="C30" s="25">
        <f>IF($B$12="なし",$B30,MIN($B30,IF($B$12="×70",0.7,0.5)))*IF($B$11="あり",0.85,1)</f>
        <v/>
      </c>
      <c r="D30" s="26">
        <f>IFERROR(ROUND($B$6*$C30,0),"")</f>
        <v/>
      </c>
      <c r="E30" s="26">
        <f>IFERROR($B$6-$D30,"")</f>
        <v/>
      </c>
      <c r="F30" s="27">
        <f>IFERROR($E30*$B$8*$B$7,"")</f>
        <v/>
      </c>
      <c r="G30" s="27">
        <f>IFERROR($F30*$B$9,"")</f>
        <v/>
      </c>
      <c r="H30" s="27">
        <f>IF($A30=1,$G30,IFERROR($H29+$G30,""))</f>
        <v/>
      </c>
    </row>
    <row r="31">
      <c r="A31" s="23" t="n">
        <v>12</v>
      </c>
      <c r="B31" s="24">
        <f>IF($A31&lt;3,0.7,0.5)</f>
        <v/>
      </c>
      <c r="C31" s="25">
        <f>IF($B$12="なし",$B31,MIN($B31,IF($B$12="×70",0.7,0.5)))*IF($B$11="あり",0.85,1)</f>
        <v/>
      </c>
      <c r="D31" s="26">
        <f>IFERROR(ROUND($B$6*$C31,0),"")</f>
        <v/>
      </c>
      <c r="E31" s="26">
        <f>IFERROR($B$6-$D31,"")</f>
        <v/>
      </c>
      <c r="F31" s="27">
        <f>IFERROR($E31*$B$8*$B$7,"")</f>
        <v/>
      </c>
      <c r="G31" s="27">
        <f>IFERROR($F31*$B$9,"")</f>
        <v/>
      </c>
      <c r="H31" s="27">
        <f>IF($A31=1,$G31,IFERROR($H30+$G31,""))</f>
        <v/>
      </c>
    </row>
    <row r="33" ht="34" customHeight="1">
      <c r="A33" s="2" t="inlineStr">
        <is>
          <t>注記</t>
        </is>
      </c>
      <c r="B33" s="4" t="inlineStr">
        <is>
          <t>率の根拠：告示 別表 第1の注3(2)／第3の注4(2)、留意事項通知 第二の1(7)②。3月の起算は減算が適用される月から。複数減算は原則乗算、児発管欠如減算とは大きい方のみ（障害児支援Q&amp;A 令和6年5月17日 問14）。既に請求済みの月に減算事由が判明した場合は過誤調整の対象になる。</t>
        </is>
      </c>
      <c r="C33" s="15" t="n"/>
      <c r="D33" s="15" t="n"/>
      <c r="E33" s="15" t="n"/>
      <c r="F33" s="15" t="n"/>
      <c r="G33" s="15" t="n"/>
      <c r="H33" s="14" t="n"/>
    </row>
    <row r="34" ht="34" customHeight="1">
      <c r="A34" s="2" t="inlineStr">
        <is>
          <t>同時に走りうる他の減算</t>
        </is>
      </c>
      <c r="B34" s="4" t="inlineStr">
        <is>
          <t>児発管欠如減算（5月未満70/100、連続5月以上50/100・障害児全員）／児童指導員等欠如減算（3月未満70/100、連続3月以上50/100・障害児全員）／自己評価結果等未公表減算（85/100・障害児全員）／支援プログラム未公表減算（85/100・障害児全員）。単位が「障害児ごと」か「障害児全員」かが混在する点に注意。</t>
        </is>
      </c>
      <c r="C34" s="15" t="n"/>
      <c r="D34" s="15" t="n"/>
      <c r="E34" s="15" t="n"/>
      <c r="F34" s="15" t="n"/>
      <c r="G34" s="15" t="n"/>
      <c r="H34" s="14" t="n"/>
    </row>
  </sheetData>
  <mergeCells count="17">
    <mergeCell ref="A1:H1"/>
    <mergeCell ref="C11:H11"/>
    <mergeCell ref="C6:H6"/>
    <mergeCell ref="C10:H10"/>
    <mergeCell ref="A15:H15"/>
    <mergeCell ref="C5:H5"/>
    <mergeCell ref="A2:H2"/>
    <mergeCell ref="C9:H9"/>
    <mergeCell ref="A16:H16"/>
    <mergeCell ref="C8:H8"/>
    <mergeCell ref="A14:H14"/>
    <mergeCell ref="C4:H4"/>
    <mergeCell ref="B33:H33"/>
    <mergeCell ref="C3:H3"/>
    <mergeCell ref="C12:H12"/>
    <mergeCell ref="B34:H34"/>
    <mergeCell ref="C7:H7"/>
  </mergeCells>
  <conditionalFormatting sqref="B4">
    <cfRule type="expression" priority="1" dxfId="0">
      <formula>ISTEXT($B$4)</formula>
    </cfRule>
  </conditionalFormatting>
  <dataValidations count="2">
    <dataValidation sqref="B11" showDropDown="0" showInputMessage="0" showErrorMessage="0" allowBlank="1" type="list">
      <formula1>"なし,あり"</formula1>
    </dataValidation>
    <dataValidation sqref="B12" showDropDown="0" showInputMessage="0" showErrorMessage="0" allowBlank="1" type="list">
      <formula1>"なし,×70,×50"</formula1>
    </dataValidation>
  </dataValidations>
  <pageMargins left="0.47" right="0.47" top="0.6" bottom="0.6" header="0.3" footer="0.3"/>
  <pageSetup orientation="portrait" paperSize="9" fitToHeight="1" fitToWidth="1"/>
  <headerFooter>
    <oddHeader/>
    <oddFooter>&amp;C&amp;8 &amp;P / &amp;N ページ　モニタリング記録＋6か月サイクル管理表（最終確認日 2026年8月14日）</oddFooter>
    <evenHeader/>
    <evenFooter/>
    <firstHeader/>
    <firstFooter/>
  </headerFooter>
  <legacyDrawing xmlns:r="http://schemas.openxmlformats.org/officeDocument/2006/relationships" r:id="anysvml"/>
</worksheet>
</file>

<file path=xl/worksheets/sheet8.xml><?xml version="1.0" encoding="utf-8"?>
<worksheet xmlns="http://schemas.openxmlformats.org/spreadsheetml/2006/main">
  <sheetPr>
    <outlinePr summaryBelow="1" summaryRight="1"/>
    <pageSetUpPr fitToPage="1"/>
  </sheetPr>
  <dimension ref="A1:G25"/>
  <sheetViews>
    <sheetView workbookViewId="0">
      <selection activeCell="A1" sqref="A1"/>
    </sheetView>
  </sheetViews>
  <sheetFormatPr baseColWidth="8" defaultRowHeight="15"/>
  <cols>
    <col width="5" customWidth="1" min="1" max="1"/>
    <col width="62" customWidth="1" min="2" max="2"/>
    <col width="34" customWidth="1" min="3" max="3"/>
    <col width="11" customWidth="1" min="4" max="4"/>
    <col width="12" customWidth="1" min="5" max="5"/>
    <col width="13" customWidth="1" min="6" max="6"/>
    <col width="40" customWidth="1" min="7" max="7"/>
  </cols>
  <sheetData>
    <row r="1">
      <c r="A1" s="1" t="inlineStr">
        <is>
          <t>実地指導前セルフ点検（モニタリング関係）</t>
        </is>
      </c>
      <c r="F1" s="2" t="inlineStr">
        <is>
          <t>未是正件数</t>
        </is>
      </c>
      <c r="G1" s="3">
        <f>COUNTIFS($D$3:$D$40,"否",$G$3:$G$40,"")</f>
        <v/>
      </c>
    </row>
    <row r="2">
      <c r="A2" s="17" t="inlineStr">
        <is>
          <t>No</t>
        </is>
      </c>
      <c r="B2" s="17" t="inlineStr">
        <is>
          <t>確認項目</t>
        </is>
      </c>
      <c r="C2" s="17" t="inlineStr">
        <is>
          <t>根拠条項</t>
        </is>
      </c>
      <c r="D2" s="17" t="inlineStr">
        <is>
          <t>該当有無</t>
        </is>
      </c>
      <c r="E2" s="17" t="inlineStr">
        <is>
          <t>確認日</t>
        </is>
      </c>
      <c r="F2" s="17" t="inlineStr">
        <is>
          <t>確認者</t>
        </is>
      </c>
      <c r="G2" s="17" t="inlineStr">
        <is>
          <t>是正内容</t>
        </is>
      </c>
    </row>
    <row r="3" ht="26" customHeight="1">
      <c r="A3" s="4" t="n">
        <v>1</v>
      </c>
      <c r="B3" s="4" t="inlineStr">
        <is>
          <t>児童発達支援計画（放デイ計画）を児発管の指揮の下で作成しているか</t>
        </is>
      </c>
      <c r="C3" s="4" t="inlineStr">
        <is>
          <t>指定通所基準第27条第1項（放デイは第71条準用）</t>
        </is>
      </c>
      <c r="D3" s="7" t="n"/>
      <c r="E3" s="16" t="n"/>
      <c r="F3" s="7" t="n"/>
      <c r="G3" s="7" t="n"/>
    </row>
    <row r="4" ht="26" customHeight="1">
      <c r="A4" s="4" t="n">
        <v>2</v>
      </c>
      <c r="B4" s="4" t="inlineStr">
        <is>
          <t>計画の作成後、6か月に1回以上、実施状況の把握（モニタリング）と計画の見直しを行っているか</t>
        </is>
      </c>
      <c r="C4" s="4" t="inlineStr">
        <is>
          <t>第27条第8項</t>
        </is>
      </c>
      <c r="D4" s="7" t="n"/>
      <c r="E4" s="16" t="n"/>
      <c r="F4" s="7" t="n"/>
      <c r="G4" s="7" t="n"/>
    </row>
    <row r="5" ht="26" customHeight="1">
      <c r="A5" s="4" t="n">
        <v>3</v>
      </c>
      <c r="B5" s="4" t="inlineStr">
        <is>
          <t>モニタリングに当たり、保護者との連絡を継続的に行っているか</t>
        </is>
      </c>
      <c r="C5" s="4" t="inlineStr">
        <is>
          <t>第27条第9項本文</t>
        </is>
      </c>
      <c r="D5" s="7" t="n"/>
      <c r="E5" s="16" t="n"/>
      <c r="F5" s="7" t="n"/>
      <c r="G5" s="7" t="n"/>
    </row>
    <row r="6" ht="26" customHeight="1">
      <c r="A6" s="4" t="n">
        <v>4</v>
      </c>
      <c r="B6" s="4" t="inlineStr">
        <is>
          <t>定期的に保護者および障害児に面接しているか</t>
        </is>
      </c>
      <c r="C6" s="4" t="inlineStr">
        <is>
          <t>第27条第9項第1号</t>
        </is>
      </c>
      <c r="D6" s="7" t="n"/>
      <c r="E6" s="16" t="n"/>
      <c r="F6" s="7" t="n"/>
      <c r="G6" s="7" t="n"/>
    </row>
    <row r="7" ht="26" customHeight="1">
      <c r="A7" s="4" t="n">
        <v>5</v>
      </c>
      <c r="B7" s="4" t="inlineStr">
        <is>
          <t>モニタリングの結果を定期的に記録しているか</t>
        </is>
      </c>
      <c r="C7" s="4" t="inlineStr">
        <is>
          <t>第27条第9項第2号</t>
        </is>
      </c>
      <c r="D7" s="7" t="n"/>
      <c r="E7" s="16" t="n"/>
      <c r="F7" s="7" t="n"/>
      <c r="G7" s="7" t="n"/>
    </row>
    <row r="8" ht="26" customHeight="1">
      <c r="A8" s="4" t="n">
        <v>6</v>
      </c>
      <c r="B8" s="4" t="inlineStr">
        <is>
          <t>対面で行わなかった場合、「特段の事情」に当たる理由を記録しているか</t>
        </is>
      </c>
      <c r="C8" s="4" t="inlineStr">
        <is>
          <t>第27条第9項本文</t>
        </is>
      </c>
      <c r="D8" s="7" t="n"/>
      <c r="E8" s="16" t="n"/>
      <c r="F8" s="7" t="n"/>
      <c r="G8" s="7" t="n"/>
    </row>
    <row r="9" ht="26" customHeight="1">
      <c r="A9" s="4" t="n">
        <v>7</v>
      </c>
      <c r="B9" s="4" t="inlineStr">
        <is>
          <t>保護者と連絡がつかない場合、連絡を試みた日時・方法・結果を時系列で記録しているか</t>
        </is>
      </c>
      <c r="C9" s="4" t="inlineStr">
        <is>
          <t>第27条第9項本文</t>
        </is>
      </c>
      <c r="D9" s="7" t="n"/>
      <c r="E9" s="16" t="n"/>
      <c r="F9" s="7" t="n"/>
      <c r="G9" s="7" t="n"/>
    </row>
    <row r="10" ht="26" customHeight="1">
      <c r="A10" s="4" t="n">
        <v>8</v>
      </c>
      <c r="B10" s="4" t="inlineStr">
        <is>
          <t>見直しの結果「変更不要」と判断した場合も、検討した事実と結論を記録しているか</t>
        </is>
      </c>
      <c r="C10" s="4" t="inlineStr">
        <is>
          <t>第27条第8項</t>
        </is>
      </c>
      <c r="D10" s="7" t="n"/>
      <c r="E10" s="16" t="n"/>
      <c r="F10" s="7" t="n"/>
      <c r="G10" s="7" t="n"/>
    </row>
    <row r="11" ht="26" customHeight="1">
      <c r="A11" s="4" t="n">
        <v>9</v>
      </c>
      <c r="B11" s="4" t="inlineStr">
        <is>
          <t>計画を変更する場合、再アセスメントを行っているか</t>
        </is>
      </c>
      <c r="C11" s="4" t="inlineStr">
        <is>
          <t>第27条第10項→第2項・第3項</t>
        </is>
      </c>
      <c r="D11" s="7" t="n"/>
      <c r="E11" s="16" t="n"/>
      <c r="F11" s="7" t="n"/>
      <c r="G11" s="7" t="n"/>
    </row>
    <row r="12" ht="26" customHeight="1">
      <c r="A12" s="4" t="n">
        <v>10</v>
      </c>
      <c r="B12" s="4" t="inlineStr">
        <is>
          <t>計画を変更する場合、個別支援会議を開催し記録を残しているか</t>
        </is>
      </c>
      <c r="C12" s="4" t="inlineStr">
        <is>
          <t>第27条第10項→第5項</t>
        </is>
      </c>
      <c r="D12" s="7" t="n"/>
      <c r="E12" s="16" t="n"/>
      <c r="F12" s="7" t="n"/>
      <c r="G12" s="7" t="n"/>
    </row>
    <row r="13" ht="26" customHeight="1">
      <c r="A13" s="4" t="n">
        <v>11</v>
      </c>
      <c r="B13" s="4" t="inlineStr">
        <is>
          <t>計画の変更について保護者に説明し、文書により同意を得ているか</t>
        </is>
      </c>
      <c r="C13" s="4" t="inlineStr">
        <is>
          <t>第27条第10項→第6項</t>
        </is>
      </c>
      <c r="D13" s="7" t="n"/>
      <c r="E13" s="16" t="n"/>
      <c r="F13" s="7" t="n"/>
      <c r="G13" s="7" t="n"/>
    </row>
    <row r="14" ht="26" customHeight="1">
      <c r="A14" s="4" t="n">
        <v>12</v>
      </c>
      <c r="B14" s="4" t="inlineStr">
        <is>
          <t>計画（変更後を含む）を保護者に交付しているか</t>
        </is>
      </c>
      <c r="C14" s="4" t="inlineStr">
        <is>
          <t>第27条第10項→第7項</t>
        </is>
      </c>
      <c r="D14" s="7" t="n"/>
      <c r="E14" s="16" t="n"/>
      <c r="F14" s="7" t="n"/>
      <c r="G14" s="7" t="n"/>
    </row>
    <row r="15" ht="26" customHeight="1">
      <c r="A15" s="4" t="n">
        <v>13</v>
      </c>
      <c r="B15" s="4" t="inlineStr">
        <is>
          <t>計画（変更後を含む）を指定障害児相談支援事業者に交付しているか</t>
        </is>
      </c>
      <c r="C15" s="4" t="inlineStr">
        <is>
          <t>第27条第10項→第7項</t>
        </is>
      </c>
      <c r="D15" s="7" t="n"/>
      <c r="E15" s="16" t="n"/>
      <c r="F15" s="7" t="n"/>
      <c r="G15" s="7" t="n"/>
    </row>
    <row r="16" ht="26" customHeight="1">
      <c r="A16" s="4" t="n">
        <v>14</v>
      </c>
      <c r="B16" s="4" t="inlineStr">
        <is>
          <t>支援目標の達成時期が最長6か月後までに設定されているか</t>
        </is>
      </c>
      <c r="C16" s="4" t="inlineStr">
        <is>
          <t>児発・放デイガイドライン（令和6年改訂）別添1</t>
        </is>
      </c>
      <c r="D16" s="7" t="n"/>
      <c r="E16" s="16" t="n"/>
      <c r="F16" s="7" t="n"/>
      <c r="G16" s="7" t="n"/>
    </row>
    <row r="17" ht="26" customHeight="1">
      <c r="A17" s="4" t="n">
        <v>15</v>
      </c>
      <c r="B17" s="4" t="inlineStr">
        <is>
          <t>支援目標・支援内容が前回計画と同一のままになっていないか</t>
        </is>
      </c>
      <c r="C17" s="4" t="inlineStr">
        <is>
          <t>同 別添1（長期にわたり同一であることは想定されない）</t>
        </is>
      </c>
      <c r="D17" s="7" t="n"/>
      <c r="E17" s="16" t="n"/>
      <c r="F17" s="7" t="n"/>
      <c r="G17" s="7" t="n"/>
    </row>
    <row r="18" ht="26" customHeight="1">
      <c r="A18" s="4" t="n">
        <v>16</v>
      </c>
      <c r="B18" s="4" t="inlineStr">
        <is>
          <t>本人支援の目標に5領域との関連性を記載しているか</t>
        </is>
      </c>
      <c r="C18" s="4" t="inlineStr">
        <is>
          <t>第26条第4項、第27条第4項</t>
        </is>
      </c>
      <c r="D18" s="7" t="n"/>
      <c r="E18" s="16" t="n"/>
      <c r="F18" s="7" t="n"/>
      <c r="G18" s="7" t="n"/>
    </row>
    <row r="19" ht="26" customHeight="1">
      <c r="A19" s="4" t="n">
        <v>17</v>
      </c>
      <c r="B19" s="4" t="inlineStr">
        <is>
          <t>インクルージョンの観点（併行利用・移行支援）を計画に記載しているか</t>
        </is>
      </c>
      <c r="C19" s="4" t="inlineStr">
        <is>
          <t>第27条第4項</t>
        </is>
      </c>
      <c r="D19" s="7" t="n"/>
      <c r="E19" s="16" t="n"/>
      <c r="F19" s="7" t="n"/>
      <c r="G19" s="7" t="n"/>
    </row>
    <row r="20" ht="26" customHeight="1">
      <c r="A20" s="4" t="n">
        <v>18</v>
      </c>
      <c r="B20" s="4" t="inlineStr">
        <is>
          <t>多機能型で児発・放デイを併用する児童について、サービスごとに計画とモニタリングを行っているか</t>
        </is>
      </c>
      <c r="C20" s="4" t="inlineStr">
        <is>
          <t>第27条、第71条準用</t>
        </is>
      </c>
      <c r="D20" s="7" t="n"/>
      <c r="E20" s="16" t="n"/>
      <c r="F20" s="7" t="n"/>
      <c r="G20" s="7" t="n"/>
    </row>
    <row r="21" ht="26" customHeight="1">
      <c r="A21" s="4" t="n">
        <v>19</v>
      </c>
      <c r="B21" s="4" t="inlineStr">
        <is>
          <t>支援期間が支給決定期間の範囲内に収まっているか</t>
        </is>
      </c>
      <c r="C21" s="4" t="inlineStr">
        <is>
          <t>第27条第4項、支給決定の範囲</t>
        </is>
      </c>
      <c r="D21" s="7" t="n"/>
      <c r="E21" s="16" t="n"/>
      <c r="F21" s="7" t="n"/>
      <c r="G21" s="7" t="n"/>
    </row>
    <row r="22" ht="26" customHeight="1">
      <c r="A22" s="4" t="n">
        <v>20</v>
      </c>
      <c r="B22" s="4" t="inlineStr">
        <is>
          <t>自己評価・保護者評価をおおむね1年に1回以上行い、公表しているか</t>
        </is>
      </c>
      <c r="C22" s="4" t="inlineStr">
        <is>
          <t>第26条第6項・第7項</t>
        </is>
      </c>
      <c r="D22" s="7" t="n"/>
      <c r="E22" s="16" t="n"/>
      <c r="F22" s="7" t="n"/>
      <c r="G22" s="7" t="n"/>
    </row>
    <row r="23" ht="26" customHeight="1">
      <c r="A23" s="4" t="n">
        <v>21</v>
      </c>
      <c r="B23" s="4" t="inlineStr">
        <is>
          <t>支援プログラムを公表しているか</t>
        </is>
      </c>
      <c r="C23" s="4" t="inlineStr">
        <is>
          <t>第26条の2</t>
        </is>
      </c>
      <c r="D23" s="7" t="n"/>
      <c r="E23" s="16" t="n"/>
      <c r="F23" s="7" t="n"/>
      <c r="G23" s="7" t="n"/>
    </row>
    <row r="24" ht="26" customHeight="1">
      <c r="A24" s="4" t="n">
        <v>22</v>
      </c>
      <c r="B24" s="4" t="inlineStr">
        <is>
          <t>計画・記録を提供した日から5年間保存する体制になっているか</t>
        </is>
      </c>
      <c r="C24" s="4" t="inlineStr">
        <is>
          <t>第54条第2項</t>
        </is>
      </c>
      <c r="D24" s="7" t="n"/>
      <c r="E24" s="16" t="n"/>
      <c r="F24" s="7" t="n"/>
      <c r="G24" s="7" t="n"/>
    </row>
    <row r="25" ht="26" customHeight="1">
      <c r="A25" s="4" t="n">
        <v>23</v>
      </c>
      <c r="B25" s="4" t="inlineStr">
        <is>
          <t>サービス提供の都度、支援の内容を記録しているか</t>
        </is>
      </c>
      <c r="C25" s="4" t="inlineStr">
        <is>
          <t>第21条第1項</t>
        </is>
      </c>
      <c r="D25" s="7" t="n"/>
      <c r="E25" s="16" t="n"/>
      <c r="F25" s="7" t="n"/>
      <c r="G25" s="7" t="n"/>
    </row>
  </sheetData>
  <mergeCells count="1">
    <mergeCell ref="A1:E1"/>
  </mergeCells>
  <conditionalFormatting sqref="D3:D25">
    <cfRule type="expression" priority="1" dxfId="0">
      <formula>AND($D3="否",$G3="")</formula>
    </cfRule>
  </conditionalFormatting>
  <conditionalFormatting sqref="G1">
    <cfRule type="cellIs" priority="2" operator="greaterThan" dxfId="1">
      <formula>0</formula>
    </cfRule>
  </conditionalFormatting>
  <dataValidations count="1">
    <dataValidation sqref="D3:D25" showDropDown="0" showInputMessage="0" showErrorMessage="0" allowBlank="1" type="list">
      <formula1>"適,否,該当なし"</formula1>
    </dataValidation>
  </dataValidations>
  <pageMargins left="0.47" right="0.47" top="0.6" bottom="0.6" header="0.3" footer="0.3"/>
  <pageSetup orientation="landscape" paperSize="9" fitToHeight="0" fitToWidth="1"/>
  <headerFooter>
    <oddHeader/>
    <oddFooter>&amp;C&amp;8 &amp;P / &amp;N ページ　モニタリング記録＋6か月サイクル管理表（最終確認日 2026年8月14日）</oddFooter>
    <evenHeader/>
    <evenFooter/>
    <firstHeader/>
    <firstFooter/>
  </headerFooter>
</worksheet>
</file>

<file path=xl/worksheets/sheet9.xml><?xml version="1.0" encoding="utf-8"?>
<worksheet xmlns="http://schemas.openxmlformats.org/spreadsheetml/2006/main">
  <sheetPr>
    <outlinePr summaryBelow="1" summaryRight="1"/>
    <pageSetUpPr fitToPage="1"/>
  </sheetPr>
  <dimension ref="A1:F16"/>
  <sheetViews>
    <sheetView workbookViewId="0">
      <selection activeCell="A1" sqref="A1"/>
    </sheetView>
  </sheetViews>
  <sheetFormatPr baseColWidth="8" defaultRowHeight="15"/>
  <cols>
    <col width="6" customWidth="1" min="1" max="1"/>
    <col width="56" customWidth="1" min="2" max="2"/>
    <col width="22" customWidth="1" min="3" max="3"/>
    <col width="22" customWidth="1" min="4" max="4"/>
    <col width="10" customWidth="1" min="5" max="5"/>
    <col width="40" customWidth="1" min="6" max="6"/>
  </cols>
  <sheetData>
    <row r="1">
      <c r="A1" s="1" t="inlineStr">
        <is>
          <t>判定テスト（解説.mdとExcelの判定が一致していることの機械的検算）</t>
        </is>
      </c>
    </row>
    <row r="2">
      <c r="A2" s="17" t="inlineStr">
        <is>
          <t>No</t>
        </is>
      </c>
      <c r="B2" s="17" t="inlineStr">
        <is>
          <t>ケース</t>
        </is>
      </c>
      <c r="C2" s="17" t="inlineStr">
        <is>
          <t>期待値</t>
        </is>
      </c>
      <c r="D2" s="17" t="inlineStr">
        <is>
          <t>Excel計算値</t>
        </is>
      </c>
      <c r="E2" s="17" t="inlineStr">
        <is>
          <t>一致</t>
        </is>
      </c>
      <c r="F2" s="17" t="inlineStr">
        <is>
          <t>備考</t>
        </is>
      </c>
    </row>
    <row r="3" ht="22" customHeight="1">
      <c r="A3" s="4" t="inlineStr">
        <is>
          <t>T1</t>
        </is>
      </c>
      <c r="B3" s="4" t="inlineStr">
        <is>
          <t>[F-02] 経過2月の減算率</t>
        </is>
      </c>
      <c r="C3" s="22" t="n">
        <v>0.7</v>
      </c>
      <c r="D3" s="22">
        <f>IF(2&lt;3,0.7,0.5)</f>
        <v/>
      </c>
      <c r="E3" s="3">
        <f>IF($D3=$C3,"OK","NG")</f>
        <v/>
      </c>
      <c r="F3" s="4" t="inlineStr">
        <is>
          <t>3月未満は100分の70</t>
        </is>
      </c>
    </row>
    <row r="4" ht="22" customHeight="1">
      <c r="A4" s="4" t="inlineStr">
        <is>
          <t>T2</t>
        </is>
      </c>
      <c r="B4" s="4" t="inlineStr">
        <is>
          <t>[F-02] 経過3月の減算率</t>
        </is>
      </c>
      <c r="C4" s="22" t="n">
        <v>0.5</v>
      </c>
      <c r="D4" s="22">
        <f>IF(3&lt;3,0.7,0.5)</f>
        <v/>
      </c>
      <c r="E4" s="3">
        <f>IF($D4=$C4,"OK","NG")</f>
        <v/>
      </c>
      <c r="F4" s="4" t="inlineStr">
        <is>
          <t>3月以上は100分の50</t>
        </is>
      </c>
    </row>
    <row r="5" ht="22" customHeight="1">
      <c r="A5" s="4" t="inlineStr">
        <is>
          <t>T3</t>
        </is>
      </c>
      <c r="B5" s="4" t="inlineStr">
        <is>
          <t>[F-01] 期限当日に実施</t>
        </is>
      </c>
      <c r="C5" s="3" t="inlineStr">
        <is>
          <t>実施済（期限内）</t>
        </is>
      </c>
      <c r="D5" s="3">
        <f>IF(DATE(2026,9,9)&lt;=DATE(2026,9,9),"実施済（期限内）","実施済（期限後）")</f>
        <v/>
      </c>
      <c r="E5" s="3">
        <f>IF($D5=$C5,"OK","NG")</f>
        <v/>
      </c>
      <c r="F5" s="4" t="inlineStr">
        <is>
          <t>境界＝期限当日は期限内</t>
        </is>
      </c>
    </row>
    <row r="6" ht="22" customHeight="1">
      <c r="A6" s="4" t="inlineStr">
        <is>
          <t>T4</t>
        </is>
      </c>
      <c r="B6" s="4" t="inlineStr">
        <is>
          <t>[F-01] 期限翌日に実施</t>
        </is>
      </c>
      <c r="C6" s="3" t="inlineStr">
        <is>
          <t>実施済（期限後）</t>
        </is>
      </c>
      <c r="D6" s="3">
        <f>IF(DATE(2026,9,10)&lt;=DATE(2026,9,9),"実施済（期限内）","実施済（期限後）")</f>
        <v/>
      </c>
      <c r="E6" s="3">
        <f>IF($D6=$C6,"OK","NG")</f>
        <v/>
      </c>
      <c r="F6" s="4" t="inlineStr">
        <is>
          <t>境界＝1日超過で期限後</t>
        </is>
      </c>
    </row>
    <row r="7" ht="22" customHeight="1">
      <c r="A7" s="4" t="inlineStr">
        <is>
          <t>T5</t>
        </is>
      </c>
      <c r="B7" s="4" t="inlineStr">
        <is>
          <t>応急的単価 児発（1000分の988）</t>
        </is>
      </c>
      <c r="C7" s="3" t="n">
        <v>968</v>
      </c>
      <c r="D7" s="3">
        <f>ROUND(980*988/1000,0)</f>
        <v/>
      </c>
      <c r="E7" s="3">
        <f>IF($D7=$C7,"OK","NG")</f>
        <v/>
      </c>
      <c r="F7" s="4" t="inlineStr">
        <is>
          <t>980×0.988＝968.24</t>
        </is>
      </c>
    </row>
    <row r="8" ht="22" customHeight="1">
      <c r="A8" s="4" t="inlineStr">
        <is>
          <t>T6</t>
        </is>
      </c>
      <c r="B8" s="4" t="inlineStr">
        <is>
          <t>応急的単価 放デイ（1000分の982）</t>
        </is>
      </c>
      <c r="C8" s="3" t="n">
        <v>654</v>
      </c>
      <c r="D8" s="3">
        <f>ROUND(666*982/1000,0)</f>
        <v/>
      </c>
      <c r="E8" s="3">
        <f>IF($D8=$C8,"OK","NG")</f>
        <v/>
      </c>
      <c r="F8" s="4" t="inlineStr">
        <is>
          <t>666×0.982＝654.012</t>
        </is>
      </c>
    </row>
    <row r="9" ht="22" customHeight="1">
      <c r="A9" s="4" t="inlineStr">
        <is>
          <t>T7</t>
        </is>
      </c>
      <c r="B9" s="4" t="inlineStr">
        <is>
          <t>応急的単価の適用除外に該当（係数1.000）</t>
        </is>
      </c>
      <c r="C9" s="3" t="n">
        <v>666</v>
      </c>
      <c r="D9" s="3">
        <f>ROUND(666*1,0)</f>
        <v/>
      </c>
      <c r="E9" s="3">
        <f>IF($D9=$C9,"OK","NG")</f>
        <v/>
      </c>
      <c r="F9" s="4" t="inlineStr">
        <is>
          <t>重心・長官が定める地域・知事指定は除外</t>
        </is>
      </c>
    </row>
    <row r="10" ht="22" customHeight="1">
      <c r="A10" s="4" t="inlineStr">
        <is>
          <t>T8</t>
        </is>
      </c>
      <c r="B10" s="4" t="inlineStr">
        <is>
          <t>[F-03] 未作成70/100 × 自己評価等未公表85/100（乗算）</t>
        </is>
      </c>
      <c r="C10" s="3" t="n">
        <v>396</v>
      </c>
      <c r="D10" s="3">
        <f>ROUND(666*0.7*0.85,0)</f>
        <v/>
      </c>
      <c r="E10" s="3">
        <f>IF($D10=$C10,"OK","NG")</f>
        <v/>
      </c>
      <c r="F10" s="4" t="inlineStr">
        <is>
          <t>0.70×0.85＝0.595</t>
        </is>
      </c>
    </row>
    <row r="11" ht="22" customHeight="1">
      <c r="A11" s="4" t="inlineStr">
        <is>
          <t>T9</t>
        </is>
      </c>
      <c r="B11" s="4" t="inlineStr">
        <is>
          <t>[F-03] 未作成70/100 × 児発管欠如50/100（大きい方のみ）</t>
        </is>
      </c>
      <c r="C11" s="22" t="n">
        <v>0.5</v>
      </c>
      <c r="D11" s="22">
        <f>MIN(0.7,0.5)</f>
        <v/>
      </c>
      <c r="E11" s="3">
        <f>IF($D11=$C11,"OK","NG")</f>
        <v/>
      </c>
      <c r="F11" s="4" t="inlineStr">
        <is>
          <t>率の小さい方をMINで採る</t>
        </is>
      </c>
    </row>
    <row r="12" ht="22" customHeight="1">
      <c r="A12" s="4" t="inlineStr">
        <is>
          <t>T10</t>
        </is>
      </c>
      <c r="B12" s="4" t="inlineStr">
        <is>
          <t>[F-01] 計画作成2026/3/10・前回モニタリング2025/9/18の期限（方式A）</t>
        </is>
      </c>
      <c r="C12" s="9" t="n">
        <v>46274</v>
      </c>
      <c r="D12" s="9">
        <f>MIN(EDATE(DATE(2026,3,10),6),EDATE(MAX(DATE(2026,3,10),DATE(2025,9,18)),6))-1</f>
        <v/>
      </c>
      <c r="E12" s="3">
        <f>IF($D12=$C12,"OK","NG")</f>
        <v/>
      </c>
      <c r="F12" s="4" t="inlineStr">
        <is>
          <t>現計画の作成前に行った前回モニタリングは起点にしない</t>
        </is>
      </c>
    </row>
    <row r="13" ht="22" customHeight="1">
      <c r="A13" s="4" t="inlineStr">
        <is>
          <t>T11</t>
        </is>
      </c>
      <c r="B13" s="4" t="inlineStr">
        <is>
          <t>[F-02] 期限2026/5/19・基準日2026/8/14の減算リスク</t>
        </is>
      </c>
      <c r="C13" s="3" t="inlineStr">
        <is>
          <t>×50/100（3月以上）</t>
        </is>
      </c>
      <c r="D13" s="3">
        <f>IF(DATEDIF(DATE(2026,5,19),DATE(2026,8,14),"M")+1&gt;=3,"×50/100（3月以上）","×70/100（3月未満）")</f>
        <v/>
      </c>
      <c r="E13" s="3">
        <f>IF($D13=$C13,"OK","NG")</f>
        <v/>
      </c>
      <c r="F13" s="4" t="inlineStr">
        <is>
          <t>端数月を1月として数える厳しい側</t>
        </is>
      </c>
    </row>
    <row r="14" ht="22" customHeight="1">
      <c r="A14" s="4" t="inlineStr">
        <is>
          <t>T12</t>
        </is>
      </c>
      <c r="B14" s="4" t="inlineStr">
        <is>
          <t>[F-01] 方式B（応当月末）計画作成2026/3/10の期限</t>
        </is>
      </c>
      <c r="C14" s="9" t="n">
        <v>46295</v>
      </c>
      <c r="D14" s="9">
        <f>EOMONTH(DATE(2026,3,10),6)</f>
        <v/>
      </c>
      <c r="E14" s="3">
        <f>IF($D14=$C14,"OK","NG")</f>
        <v/>
      </c>
      <c r="F14" s="4" t="inlineStr">
        <is>
          <t>設定B13＝B のとき</t>
        </is>
      </c>
    </row>
    <row r="16">
      <c r="A16" s="8" t="inlineStr">
        <is>
          <t>NGが1件でも出たら 00_はじめに のB5に警告が出る。解説.mdの数値を直してExcelを直し忘れた場合、ここで表に出る。</t>
        </is>
      </c>
      <c r="B16" s="15" t="n"/>
      <c r="C16" s="15" t="n"/>
      <c r="D16" s="15" t="n"/>
      <c r="E16" s="15" t="n"/>
      <c r="F16" s="14" t="n"/>
    </row>
  </sheetData>
  <mergeCells count="2">
    <mergeCell ref="A16:F16"/>
    <mergeCell ref="A1:F1"/>
  </mergeCells>
  <conditionalFormatting sqref="E3:E14">
    <cfRule type="cellIs" priority="1" operator="equal" dxfId="1">
      <formula>"NG"</formula>
    </cfRule>
  </conditionalFormatting>
  <pageMargins left="0.47" right="0.47" top="0.6" bottom="0.6" header="0.3" footer="0.3"/>
  <pageSetup orientation="landscape" paperSize="9" fitToHeight="1" fitToWidth="1"/>
  <headerFooter>
    <oddHeader/>
    <oddFooter>&amp;C&amp;8 &amp;P / &amp;N ページ　モニタリング記録＋6か月サイクル管理表（最終確認日 2026年8月14日）</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2026-08-14T05:53:27Z</dcterms:created>
  <dcterms:modified xmlns:dcterms="http://purl.org/dc/terms/" xmlns:xsi="http://www.w3.org/2001/XMLSchema-instance" xsi:type="dcterms:W3CDTF">2026-08-14T05:53:27Z</dcterms:modified>
</cp:coreProperties>
</file>