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00_はじめに" sheetId="1" state="visible" r:id="rId1"/>
    <sheet xmlns:r="http://schemas.openxmlformats.org/officeDocument/2006/relationships" name="01_単位数マスタ" sheetId="2" state="visible" r:id="rId2"/>
    <sheet xmlns:r="http://schemas.openxmlformats.org/officeDocument/2006/relationships" name="02_単価マスタ" sheetId="3" state="visible" r:id="rId3"/>
    <sheet xmlns:r="http://schemas.openxmlformats.org/officeDocument/2006/relationships" name="10_事業所設定" sheetId="4" state="visible" r:id="rId4"/>
    <sheet xmlns:r="http://schemas.openxmlformats.org/officeDocument/2006/relationships" name="20_専門職員台帳" sheetId="5" state="visible" r:id="rId5"/>
    <sheet xmlns:r="http://schemas.openxmlformats.org/officeDocument/2006/relationships" name="30_実施計画" sheetId="6" state="visible" r:id="rId6"/>
    <sheet xmlns:r="http://schemas.openxmlformats.org/officeDocument/2006/relationships" name="31_実施記録" sheetId="7" state="visible" r:id="rId7"/>
    <sheet xmlns:r="http://schemas.openxmlformats.org/officeDocument/2006/relationships" name="40_月次算定管理" sheetId="8" state="visible" r:id="rId8"/>
    <sheet xmlns:r="http://schemas.openxmlformats.org/officeDocument/2006/relationships" name="50_見直し記録" sheetId="9" state="visible" r:id="rId9"/>
    <sheet xmlns:r="http://schemas.openxmlformats.org/officeDocument/2006/relationships" name="60_セルフチェック" sheetId="10" state="visible" r:id="rId10"/>
    <sheet xmlns:r="http://schemas.openxmlformats.org/officeDocument/2006/relationships" name="61_書類保管台帳" sheetId="11" state="visible" r:id="rId11"/>
    <sheet xmlns:r="http://schemas.openxmlformats.org/officeDocument/2006/relationships" name="62_返還インパクト試算" sheetId="12" state="visible" r:id="rId12"/>
    <sheet xmlns:r="http://schemas.openxmlformats.org/officeDocument/2006/relationships" name="70_記入例_実施計画" sheetId="13" state="visible" r:id="rId13"/>
    <sheet xmlns:r="http://schemas.openxmlformats.org/officeDocument/2006/relationships" name="71_記入例_実施記録" sheetId="14" state="visible" r:id="rId14"/>
    <sheet xmlns:r="http://schemas.openxmlformats.org/officeDocument/2006/relationships" name="72_記入例_月次算定管理" sheetId="15" state="visible" r:id="rId15"/>
    <sheet xmlns:r="http://schemas.openxmlformats.org/officeDocument/2006/relationships" name="73_記入例_算定不可" sheetId="16" state="visible" r:id="rId16"/>
    <sheet xmlns:r="http://schemas.openxmlformats.org/officeDocument/2006/relationships" name="80_QA・指摘例" sheetId="17" state="visible" r:id="rId17"/>
    <sheet xmlns:r="http://schemas.openxmlformats.org/officeDocument/2006/relationships" name="90_出典・条文一覧" sheetId="18" state="visible" r:id="rId18"/>
    <sheet xmlns:r="http://schemas.openxmlformats.org/officeDocument/2006/relationships" name="91_確認日・改定履歴" sheetId="19" state="visible" r:id="rId19"/>
  </sheets>
  <definedNames>
    <definedName name="_xlnm.Print_Area" localSheetId="6">'31_実施記録'!$A$1:$U$105</definedName>
    <definedName name="_xlnm.Print_Area" localSheetId="7">'40_月次算定管理'!$A$1:$Q$34</definedName>
    <definedName name="_xlnm.Print_Area" localSheetId="8">'50_見直し記録'!$A$1:$L$23</definedName>
    <definedName name="_xlnm.Print_Area" localSheetId="13">'71_記入例_実施記録'!$A$1:$U$16</definedName>
    <definedName name="_xlnm.Print_Area" localSheetId="14">'72_記入例_月次算定管理'!$A$1:$Q$15</definedName>
  </definedNames>
  <calcPr calcId="124519" fullCalcOnLoad="1"/>
</workbook>
</file>

<file path=xl/styles.xml><?xml version="1.0" encoding="utf-8"?>
<styleSheet xmlns="http://schemas.openxmlformats.org/spreadsheetml/2006/main">
  <numFmts count="4">
    <numFmt numFmtId="164" formatCode="yyyy/m/d"/>
    <numFmt numFmtId="165" formatCode="0.000"/>
    <numFmt numFmtId="166" formatCode="yyyy-mm-dd"/>
    <numFmt numFmtId="167" formatCode="m/d"/>
  </numFmts>
  <fonts count="8">
    <font>
      <name val="Calibri"/>
      <family val="2"/>
      <color theme="1"/>
      <sz val="11"/>
      <scheme val="minor"/>
    </font>
    <font>
      <name val="Meiryo"/>
      <b val="1"/>
      <sz val="14"/>
    </font>
    <font>
      <name val="Meiryo"/>
      <sz val="8"/>
    </font>
    <font>
      <name val="Meiryo"/>
      <b val="1"/>
      <sz val="10"/>
    </font>
    <font>
      <name val="Meiryo"/>
      <sz val="9"/>
    </font>
    <font>
      <name val="Meiryo"/>
      <b val="1"/>
      <sz val="9"/>
    </font>
    <font>
      <name val="Meiryo"/>
      <b val="1"/>
      <sz val="11"/>
    </font>
    <font>
      <name val="Meiryo"/>
      <b val="1"/>
      <color rgb="00C00000"/>
      <sz val="9"/>
    </font>
  </fonts>
  <fills count="6">
    <fill>
      <patternFill/>
    </fill>
    <fill>
      <patternFill patternType="gray125"/>
    </fill>
    <fill>
      <patternFill patternType="solid">
        <fgColor rgb="00DDEBF7"/>
      </patternFill>
    </fill>
    <fill>
      <patternFill patternType="solid">
        <fgColor rgb="00E2EFDA"/>
      </patternFill>
    </fill>
    <fill>
      <patternFill patternType="solid">
        <fgColor rgb="00FFF2CC"/>
      </patternFill>
    </fill>
    <fill>
      <patternFill patternType="solid">
        <fgColor rgb="00FFE0E0"/>
      </patternFill>
    </fill>
  </fills>
  <borders count="9">
    <border>
      <left/>
      <right/>
      <top/>
      <bottom/>
      <diagonal/>
    </border>
    <border>
      <left style="thin">
        <color rgb="00A6A6A6"/>
      </left>
      <right style="thin">
        <color rgb="00A6A6A6"/>
      </right>
      <top style="thin">
        <color rgb="00A6A6A6"/>
      </top>
      <bottom style="thin">
        <color rgb="00A6A6A6"/>
      </bottom>
    </border>
    <border>
      <left/>
      <right/>
      <top style="thin">
        <color rgb="00A6A6A6"/>
      </top>
      <bottom/>
      <diagonal/>
    </border>
    <border>
      <left/>
      <right style="thin">
        <color rgb="00A6A6A6"/>
      </right>
      <top style="thin">
        <color rgb="00A6A6A6"/>
      </top>
      <bottom/>
      <diagonal/>
    </border>
    <border>
      <left/>
      <right/>
      <top style="thin">
        <color rgb="00A6A6A6"/>
      </top>
      <bottom style="thin">
        <color rgb="00A6A6A6"/>
      </bottom>
      <diagonal/>
    </border>
    <border>
      <left/>
      <right style="thin">
        <color rgb="00A6A6A6"/>
      </right>
      <top style="thin">
        <color rgb="00A6A6A6"/>
      </top>
      <bottom style="thin">
        <color rgb="00A6A6A6"/>
      </bottom>
      <diagonal/>
    </border>
    <border>
      <left style="thin">
        <color rgb="00A6A6A6"/>
      </left>
      <right/>
      <top/>
      <bottom/>
      <diagonal/>
    </border>
    <border>
      <left style="thin">
        <color rgb="00A6A6A6"/>
      </left>
      <right style="thin">
        <color rgb="00A6A6A6"/>
      </right>
      <top/>
      <bottom/>
      <diagonal/>
    </border>
    <border>
      <left style="thin">
        <color rgb="00A6A6A6"/>
      </left>
      <right style="thin">
        <color rgb="00A6A6A6"/>
      </right>
      <top/>
      <bottom style="thin">
        <color rgb="00A6A6A6"/>
      </bottom>
      <diagonal/>
    </border>
  </borders>
  <cellStyleXfs count="1">
    <xf numFmtId="0" fontId="0" fillId="0" borderId="0"/>
  </cellStyleXfs>
  <cellXfs count="51">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2" borderId="1" applyAlignment="1" pivotButton="0" quotePrefix="0" xfId="0">
      <alignment vertical="center" wrapText="1"/>
    </xf>
    <xf numFmtId="0" fontId="4" fillId="2" borderId="1" applyAlignment="1" pivotButton="0" quotePrefix="0" xfId="0">
      <alignment vertical="top" wrapText="1"/>
    </xf>
    <xf numFmtId="0" fontId="5" fillId="0" borderId="1" applyAlignment="1" pivotButton="0" quotePrefix="0" xfId="0">
      <alignment vertical="center" wrapText="1"/>
    </xf>
    <xf numFmtId="0" fontId="4" fillId="0" borderId="1" applyAlignment="1" pivotButton="0" quotePrefix="0" xfId="0">
      <alignment vertical="top" wrapText="1"/>
    </xf>
    <xf numFmtId="0" fontId="4" fillId="3" borderId="1" applyAlignment="1" pivotButton="0" quotePrefix="0" xfId="0">
      <alignment vertical="top" wrapText="1"/>
    </xf>
    <xf numFmtId="164" fontId="4" fillId="3" borderId="1" applyAlignment="1" pivotButton="0" quotePrefix="0" xfId="0">
      <alignment vertical="top" wrapText="1"/>
    </xf>
    <xf numFmtId="0" fontId="5" fillId="0" borderId="0" pivotButton="0" quotePrefix="0" xfId="0"/>
    <xf numFmtId="0" fontId="6" fillId="3" borderId="1" applyAlignment="1" pivotButton="0" quotePrefix="0" xfId="0">
      <alignment horizontal="center" vertical="center" wrapText="1"/>
    </xf>
    <xf numFmtId="0" fontId="4" fillId="0" borderId="1" applyAlignment="1" pivotButton="0" quotePrefix="0" xfId="0">
      <alignment horizontal="center" vertical="center" wrapText="1"/>
    </xf>
    <xf numFmtId="0" fontId="2" fillId="0" borderId="1" applyAlignment="1" pivotButton="0" quotePrefix="0" xfId="0">
      <alignment vertical="top" wrapText="1"/>
    </xf>
    <xf numFmtId="0" fontId="5" fillId="2" borderId="1" applyAlignment="1" pivotButton="0" quotePrefix="0" xfId="0">
      <alignment horizontal="center" vertical="center" wrapText="1"/>
    </xf>
    <xf numFmtId="0" fontId="4" fillId="0" borderId="1" applyAlignment="1" pivotButton="0" quotePrefix="0" xfId="0">
      <alignment vertical="center" wrapText="1"/>
    </xf>
    <xf numFmtId="0" fontId="3" fillId="2" borderId="1" applyAlignment="1" pivotButton="0" quotePrefix="0" xfId="0">
      <alignment vertical="top" wrapText="1"/>
    </xf>
    <xf numFmtId="0" fontId="0" fillId="0" borderId="4" pivotButton="0" quotePrefix="0" xfId="0"/>
    <xf numFmtId="0" fontId="0" fillId="0" borderId="5" pivotButton="0" quotePrefix="0" xfId="0"/>
    <xf numFmtId="165" fontId="4" fillId="0" borderId="1" applyAlignment="1" pivotButton="0" quotePrefix="0" xfId="0">
      <alignment horizontal="center" vertical="center" wrapText="1"/>
    </xf>
    <xf numFmtId="0" fontId="0" fillId="0" borderId="7" pivotButton="0" quotePrefix="0" xfId="0"/>
    <xf numFmtId="0" fontId="0" fillId="0" borderId="8" pivotButton="0" quotePrefix="0" xfId="0"/>
    <xf numFmtId="0" fontId="4" fillId="4" borderId="1" applyAlignment="1" pivotButton="0" quotePrefix="0" xfId="0">
      <alignment vertical="center" wrapText="1"/>
    </xf>
    <xf numFmtId="164" fontId="4" fillId="4" borderId="1" applyAlignment="1" pivotButton="0" quotePrefix="0" xfId="0">
      <alignment vertical="center" wrapText="1"/>
    </xf>
    <xf numFmtId="2" fontId="4" fillId="3" borderId="1" applyAlignment="1" pivotButton="0" quotePrefix="0" xfId="0">
      <alignment vertical="center" wrapText="1"/>
    </xf>
    <xf numFmtId="0" fontId="4" fillId="3" borderId="1" applyAlignment="1" pivotButton="0" quotePrefix="0" xfId="0">
      <alignment vertical="center" wrapText="1"/>
    </xf>
    <xf numFmtId="164" fontId="4" fillId="3" borderId="1" applyAlignment="1" pivotButton="0" quotePrefix="0" xfId="0">
      <alignment horizontal="center" vertical="center" wrapText="1"/>
    </xf>
    <xf numFmtId="0" fontId="4" fillId="4" borderId="1" applyAlignment="1" pivotButton="0" quotePrefix="0" xfId="0">
      <alignment horizontal="center" vertical="center" wrapText="1"/>
    </xf>
    <xf numFmtId="164" fontId="4" fillId="4" borderId="1" applyAlignment="1" pivotButton="0" quotePrefix="0" xfId="0">
      <alignment horizontal="center" vertical="center" wrapText="1"/>
    </xf>
    <xf numFmtId="0" fontId="4" fillId="3" borderId="1" applyAlignment="1" pivotButton="0" quotePrefix="0" xfId="0">
      <alignment horizontal="center" vertical="center" wrapText="1"/>
    </xf>
    <xf numFmtId="2" fontId="4" fillId="4" borderId="1" applyAlignment="1" pivotButton="0" quotePrefix="0" xfId="0">
      <alignment horizontal="center" vertical="center" wrapText="1"/>
    </xf>
    <xf numFmtId="0" fontId="4" fillId="4" borderId="1" applyAlignment="1" pivotButton="0" quotePrefix="0" xfId="0">
      <alignment vertical="top" wrapText="1"/>
    </xf>
    <xf numFmtId="2" fontId="4" fillId="3" borderId="1" applyAlignment="1" pivotButton="0" quotePrefix="0" xfId="0">
      <alignment horizontal="center" vertical="center" wrapText="1"/>
    </xf>
    <xf numFmtId="0" fontId="0" fillId="4" borderId="1" pivotButton="0" quotePrefix="0" xfId="0"/>
    <xf numFmtId="0" fontId="0" fillId="3" borderId="1" pivotButton="0" quotePrefix="0" xfId="0"/>
    <xf numFmtId="20" fontId="4" fillId="4" borderId="1" applyAlignment="1" pivotButton="0" quotePrefix="0" xfId="0">
      <alignment horizontal="center" vertical="center" wrapText="1"/>
    </xf>
    <xf numFmtId="0" fontId="7" fillId="5" borderId="1" applyAlignment="1" pivotButton="0" quotePrefix="0" xfId="0">
      <alignment vertical="center" wrapText="1"/>
    </xf>
    <xf numFmtId="3" fontId="4" fillId="3" borderId="1" applyAlignment="1" pivotButton="0" quotePrefix="0" xfId="0">
      <alignment horizontal="center" vertical="center" wrapText="1"/>
    </xf>
    <xf numFmtId="0" fontId="5" fillId="0" borderId="1" applyAlignment="1" pivotButton="0" quotePrefix="0" xfId="0">
      <alignment horizontal="center" vertical="center" wrapText="1"/>
    </xf>
    <xf numFmtId="0" fontId="5" fillId="3" borderId="1" applyAlignment="1" pivotButton="0" quotePrefix="0" xfId="0">
      <alignment horizontal="center" vertical="center" wrapText="1"/>
    </xf>
    <xf numFmtId="3" fontId="5" fillId="3" borderId="1" applyAlignment="1" pivotButton="0" quotePrefix="0" xfId="0">
      <alignment horizontal="center" vertical="center" wrapText="1"/>
    </xf>
    <xf numFmtId="0" fontId="7" fillId="3" borderId="1" applyAlignment="1" pivotButton="0" quotePrefix="0" xfId="0">
      <alignment vertical="center" wrapText="1"/>
    </xf>
    <xf numFmtId="0" fontId="0" fillId="0" borderId="1" pivotButton="0" quotePrefix="0" xfId="0"/>
    <xf numFmtId="164" fontId="4" fillId="0" borderId="1" applyAlignment="1" pivotButton="0" quotePrefix="0" xfId="0">
      <alignment vertical="center" wrapText="1"/>
    </xf>
    <xf numFmtId="164" fontId="4" fillId="0" borderId="1" applyAlignment="1" pivotButton="0" quotePrefix="0" xfId="0">
      <alignment horizontal="center" vertical="center" wrapText="1"/>
    </xf>
    <xf numFmtId="167" fontId="4" fillId="0" borderId="1" applyAlignment="1" pivotButton="0" quotePrefix="0" xfId="0">
      <alignment horizontal="center" vertical="center" wrapText="1"/>
    </xf>
    <xf numFmtId="20" fontId="4" fillId="0" borderId="1" applyAlignment="1" pivotButton="0" quotePrefix="0" xfId="0">
      <alignment horizontal="center" vertical="center" wrapText="1"/>
    </xf>
    <xf numFmtId="0" fontId="7" fillId="0" borderId="1" applyAlignment="1" pivotButton="0" quotePrefix="0" xfId="0">
      <alignment vertical="top" wrapText="1"/>
    </xf>
    <xf numFmtId="0" fontId="5" fillId="0" borderId="1" applyAlignment="1" pivotButton="0" quotePrefix="0" xfId="0">
      <alignment vertical="top" wrapText="1"/>
    </xf>
    <xf numFmtId="164" fontId="6" fillId="4" borderId="1" applyAlignment="1" pivotButton="0" quotePrefix="0" xfId="0">
      <alignment horizontal="center" vertical="center" wrapText="1"/>
    </xf>
    <xf numFmtId="164" fontId="0" fillId="4" borderId="1" applyAlignment="1" pivotButton="0" quotePrefix="0" xfId="0">
      <alignment vertical="top" wrapText="1"/>
    </xf>
    <xf numFmtId="0" fontId="0" fillId="4" borderId="1" applyAlignment="1" pivotButton="0" quotePrefix="0" xfId="0">
      <alignment vertical="top" wrapText="1"/>
    </xf>
  </cellXfs>
  <cellStyles count="1">
    <cellStyle name="Normal" xfId="0" builtinId="0" hidden="0"/>
  </cellStyles>
  <dxfs count="1">
    <dxf>
      <fill>
        <patternFill patternType="solid">
          <fgColor rgb="00FFC7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styles" Target="styles.xml" Id="rId20"/><Relationship Type="http://schemas.openxmlformats.org/officeDocument/2006/relationships/theme" Target="theme/theme1.xml" Id="rId2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B29"/>
  <sheetViews>
    <sheetView workbookViewId="0">
      <pane ySplit="3" topLeftCell="A4" activePane="bottomLeft" state="frozen"/>
      <selection pane="bottomLeft" activeCell="A1" sqref="A1"/>
    </sheetView>
  </sheetViews>
  <sheetFormatPr baseColWidth="8" defaultRowHeight="15"/>
  <cols>
    <col width="26" customWidth="1" min="1" max="1"/>
    <col width="92" customWidth="1" min="2" max="2"/>
  </cols>
  <sheetData>
    <row r="1">
      <c r="A1" s="1" t="inlineStr">
        <is>
          <t>専門的支援実施加算 実施計画・記録様式一式</t>
        </is>
      </c>
    </row>
    <row r="2" ht="28" customHeight="1">
      <c r="A2" s="2" t="inlineStr">
        <is>
          <t>児童発達支援／放課後等デイサービス　令和6年度報酬改定で新設された専門的支援実施加算（150単位／回）について、算定要件をそのまま形にした実施計画・記録・月次管理の様式一式です。国から様式は示されていません。自治体指定の様式がある場合はそちらが優先します。単位数・要件は改定で変わります。請求前に必ず一次情報（本ブック 90_出典・条文一覧 に記載）を確認してください。</t>
        </is>
      </c>
    </row>
    <row r="4" ht="18" customHeight="1">
      <c r="A4" s="3" t="inlineStr">
        <is>
          <t>この加算の構造（2つの加算がある）</t>
        </is>
      </c>
      <c r="B4" s="4" t="inlineStr"/>
    </row>
    <row r="5" ht="30" customHeight="1">
      <c r="A5" s="5" t="inlineStr">
        <is>
          <t>専門的支援体制加算</t>
        </is>
      </c>
      <c r="B5" s="6" t="inlineStr">
        <is>
          <t>基準人員に加えて理学療法士等を常勤換算1.0以上配置している「体制」を評価。1日につき、定員区分別の単位（告示 別表 第1の1の注9／第3の1の注8）。</t>
        </is>
      </c>
    </row>
    <row r="6" ht="30" customHeight="1">
      <c r="A6" s="5" t="inlineStr">
        <is>
          <t>専門的支援実施加算</t>
        </is>
      </c>
      <c r="B6" s="6" t="inlineStr">
        <is>
          <t>理学療法士等が個別・集中的な専門的支援を計画的に実施した「行為」を評価。1回につき150単位（告示 別表 第1の8／第3の6）。このブックの対象はこちら。</t>
        </is>
      </c>
    </row>
    <row r="7" ht="30" customHeight="1">
      <c r="A7" s="5" t="inlineStr">
        <is>
          <t>両者の関係</t>
        </is>
      </c>
      <c r="B7" s="6" t="inlineStr">
        <is>
          <t>併せて算定できます。実施加算は体制加算を算定していなくても算定できます。実施加算の実施者は「単なる配置で差し支えない」とされ、基準上の従業者・児童指導員等加配加算・体制加算で加配している人員が兼ねて構いません（留意事項通知 第二の2(1)⑫(一)）。</t>
        </is>
      </c>
    </row>
    <row r="8" ht="18" customHeight="1">
      <c r="A8" s="3" t="inlineStr">
        <is>
          <t>鮮度チェック</t>
        </is>
      </c>
      <c r="B8" s="4" t="inlineStr"/>
    </row>
    <row r="9" ht="18" customHeight="1">
      <c r="A9" s="5" t="inlineStr">
        <is>
          <t>最終確認日（自動）</t>
        </is>
      </c>
      <c r="B9" s="7">
        <f>"最終確認日："&amp;TEXT('91_確認日・改定履歴'!$B$3,"yyyy年m月d日")</f>
        <v/>
      </c>
    </row>
    <row r="10" ht="30" customHeight="1">
      <c r="A10" s="5" t="inlineStr">
        <is>
          <t>鮮度アラート（自動）</t>
        </is>
      </c>
      <c r="B10" s="7">
        <f>IF(TODAY()&gt;EDATE('91_確認日・改定履歴'!$B$3,3),"最終確認日から3か月以上経過しています。告示・通知・Q&amp;Aの最新版を確認してください。","")</f>
        <v/>
      </c>
    </row>
    <row r="11" ht="18" customHeight="1">
      <c r="A11" s="5" t="inlineStr">
        <is>
          <t>本日（自動）</t>
        </is>
      </c>
      <c r="B11" s="8">
        <f>TODAY()</f>
        <v/>
      </c>
    </row>
    <row r="12" ht="18" customHeight="1">
      <c r="A12" s="3" t="inlineStr">
        <is>
          <t>使う順番</t>
        </is>
      </c>
      <c r="B12" s="4" t="inlineStr"/>
    </row>
    <row r="13" ht="30" customHeight="1">
      <c r="A13" s="5" t="inlineStr">
        <is>
          <t>① 10_事業所設定</t>
        </is>
      </c>
      <c r="B13" s="6" t="inlineStr">
        <is>
          <t>法人名・サービス種別・事業所類型・定員・地域区分・対象年月・届出年月日・計画未作成減算／児発管欠如の有無を入力する。ここが事業所単位のゲートになり、算定不可のときは 40_月次算定管理 の全児童が算定不可に切り替わる。</t>
        </is>
      </c>
    </row>
    <row r="14" ht="30" customHeight="1">
      <c r="A14" s="5" t="inlineStr">
        <is>
          <t>② 20_専門職員台帳</t>
        </is>
      </c>
      <c r="B14" s="6" t="inlineStr">
        <is>
          <t>理学療法士等を1人ずつ登録する。職種・資格取得日／任用日・児童福祉事業の従事開始日・雇用形態を入れると、5年要件と「実施加算の実施者になれるか」が自動で出る。</t>
        </is>
      </c>
    </row>
    <row r="15" ht="30" customHeight="1">
      <c r="A15" s="5" t="inlineStr">
        <is>
          <t>③ 30_実施計画</t>
        </is>
      </c>
      <c r="B15" s="6" t="inlineStr">
        <is>
          <t>児童1名につき1枚。Q&amp;A VOL1 問16 が求める記載項目を並べてある。個別支援計画とは別に作り、初回実施日より前に保護者の同意を得る。</t>
        </is>
      </c>
    </row>
    <row r="16" ht="18" customHeight="1">
      <c r="A16" s="5" t="inlineStr">
        <is>
          <t>④ 31_実施記録</t>
        </is>
      </c>
      <c r="B16" s="6" t="inlineStr">
        <is>
          <t>実施1回＝1行。開始・終了時刻を入れると提供時間と30分判定が自動で出る。支援内容の要点が空欄の行は算定対象にならない。</t>
        </is>
      </c>
    </row>
    <row r="17" ht="18" customHeight="1">
      <c r="A17" s="5" t="inlineStr">
        <is>
          <t>⑤ 40_月次算定管理</t>
        </is>
      </c>
      <c r="B17" s="6" t="inlineStr">
        <is>
          <t>児童1名＝1行。利用日数を入れると限度回数・算定できる回数・超過回数・単位数・概算額が自動で出る。</t>
        </is>
      </c>
    </row>
    <row r="18" ht="18" customHeight="1">
      <c r="A18" s="5" t="inlineStr">
        <is>
          <t>⑥ 50_見直し記録</t>
        </is>
      </c>
      <c r="B18" s="6" t="inlineStr">
        <is>
          <t>計画の実施状況の把握と見直しを書面に残す（留意事項通知 第二の2(1)⑫(二)）。</t>
        </is>
      </c>
    </row>
    <row r="19" ht="18" customHeight="1">
      <c r="A19" s="5" t="inlineStr">
        <is>
          <t>⑦ 60_セルフチェック</t>
        </is>
      </c>
      <c r="B19" s="6" t="inlineStr">
        <is>
          <t>22項目。実地指導の前にここを埋める。NGが1件でもあると総合判定が赤くなる。</t>
        </is>
      </c>
    </row>
    <row r="20" ht="18" customHeight="1">
      <c r="A20" s="5" t="inlineStr">
        <is>
          <t>⑧ 61_書類保管台帳 / 62_返還インパクト試算</t>
        </is>
      </c>
      <c r="B20" s="6" t="inlineStr">
        <is>
          <t>根拠書類の所在を1枚にまとめる／誤算定が判明したときの返還額の見当をつける。</t>
        </is>
      </c>
    </row>
    <row r="21" ht="18" customHeight="1">
      <c r="A21" s="3" t="inlineStr">
        <is>
          <t>色分け</t>
        </is>
      </c>
      <c r="B21" s="4" t="inlineStr"/>
    </row>
    <row r="22" ht="18" customHeight="1">
      <c r="A22" s="5" t="inlineStr">
        <is>
          <t>黄色のセル</t>
        </is>
      </c>
      <c r="B22" s="6" t="inlineStr">
        <is>
          <t>入力欄。ここだけ触る。</t>
        </is>
      </c>
    </row>
    <row r="23" ht="18" customHeight="1">
      <c r="A23" s="5" t="inlineStr">
        <is>
          <t>緑のセル</t>
        </is>
      </c>
      <c r="B23" s="6" t="inlineStr">
        <is>
          <t>数式。上書きしないこと。上書きすると判定が止まる。</t>
        </is>
      </c>
    </row>
    <row r="24" ht="18" customHeight="1">
      <c r="A24" s="5" t="inlineStr">
        <is>
          <t>水色の行</t>
        </is>
      </c>
      <c r="B24" s="6" t="inlineStr">
        <is>
          <t>見出し・列名。</t>
        </is>
      </c>
    </row>
    <row r="25" ht="18" customHeight="1">
      <c r="A25" s="5" t="inlineStr">
        <is>
          <t>桃色のシート（70〜73）</t>
        </is>
      </c>
      <c r="B25" s="6" t="inlineStr">
        <is>
          <t>記入例。空欄版と同じレイアウトで、埋めた状態を収録している。空欄版を上書きせずに参照できる。</t>
        </is>
      </c>
    </row>
    <row r="26" ht="18" customHeight="1">
      <c r="A26" s="3" t="inlineStr">
        <is>
          <t>この様式を使うときの前提</t>
        </is>
      </c>
      <c r="B26" s="4" t="inlineStr"/>
    </row>
    <row r="27" ht="30" customHeight="1">
      <c r="A27" s="5" t="inlineStr">
        <is>
          <t>様式の位置づけ</t>
        </is>
      </c>
      <c r="B27" s="6" t="inlineStr">
        <is>
          <t>専門的支援実施計画・実施記録について国から様式は示されていません。この様式は留意事項通知 第二の2(1)⑫ と Q&amp;A VOL1 問16・問17 が求める記載事項を落とさない形にしたものであって、唯一の正解ではありません。指定権者が様式を定めている場合はそちらを使ってください。</t>
        </is>
      </c>
    </row>
    <row r="28" ht="30" customHeight="1">
      <c r="A28" s="5" t="inlineStr">
        <is>
          <t>記入例の名称について</t>
        </is>
      </c>
      <c r="B28" s="6" t="inlineStr">
        <is>
          <t>記入例に登場する法人名・事業所名・職員名・児童名・医療機関名はすべて記号（〇〇株式会社／児童発達支援・放課後等デイサービス 〇〇／職員A／児童A／〇〇クリニック 等）です。実在の法人・事業所・個人とは関係ありません。</t>
        </is>
      </c>
    </row>
    <row r="29" ht="30" customHeight="1">
      <c r="A29" s="5" t="inlineStr">
        <is>
          <t>確認しきれていない点</t>
        </is>
      </c>
      <c r="B29" s="6" t="inlineStr">
        <is>
          <t>多機能型で同一児童に児発と放デイを提供する場合の限度回数の通算可否など、一次情報で裏が取れなかった点は解説.md「本資料で確認しきれていない点」に列挙しています。該当する場合は指定権者に確認してください。</t>
        </is>
      </c>
    </row>
  </sheetData>
  <mergeCells count="2">
    <mergeCell ref="A2:B2"/>
    <mergeCell ref="A1:B1"/>
  </mergeCells>
  <pageMargins left="0.4" right="0.4" top="0.5" bottom="0.5" header="0.5" footer="0.5"/>
  <pageSetup orientation="portrait" paperSize="9" fitToHeight="0" fitToWidth="1"/>
</worksheet>
</file>

<file path=xl/worksheets/sheet10.xml><?xml version="1.0" encoding="utf-8"?>
<worksheet xmlns="http://schemas.openxmlformats.org/spreadsheetml/2006/main">
  <sheetPr>
    <outlinePr summaryBelow="1" summaryRight="1"/>
    <pageSetUpPr fitToPage="1"/>
  </sheetPr>
  <dimension ref="A1:G26"/>
  <sheetViews>
    <sheetView workbookViewId="0">
      <pane ySplit="4" topLeftCell="A5" activePane="bottomLeft" state="frozen"/>
      <selection pane="bottomLeft" activeCell="A1" sqref="A1"/>
    </sheetView>
  </sheetViews>
  <sheetFormatPr baseColWidth="8" defaultRowHeight="15"/>
  <cols>
    <col width="5" customWidth="1" min="1" max="1"/>
    <col width="62" customWidth="1" min="2" max="2"/>
    <col width="46" customWidth="1" min="3" max="3"/>
    <col width="13" customWidth="1" min="4" max="4"/>
    <col width="12" customWidth="1" min="5" max="5"/>
    <col width="12" customWidth="1" min="6" max="6"/>
    <col width="26" customWidth="1" min="7" max="7"/>
  </cols>
  <sheetData>
    <row r="1">
      <c r="A1" s="1" t="inlineStr">
        <is>
          <t>専門的支援実施加算 算定要件セルフチェック（22項目）</t>
        </is>
      </c>
    </row>
    <row r="2" ht="28" customHeight="1">
      <c r="A2" s="2" t="inlineStr">
        <is>
          <t>実地指導の前にここを埋めてください。NGが1件でもあると総合判定が赤くなります。「該当なし」は自事業所に当てはまらない項目に使います。</t>
        </is>
      </c>
    </row>
    <row r="3">
      <c r="A3" s="13" t="inlineStr">
        <is>
          <t>総合判定</t>
        </is>
      </c>
      <c r="B3" s="16" t="n"/>
      <c r="C3" s="17" t="n"/>
      <c r="D3" s="40">
        <f>IF(COUNTIF($D$5:$D$26,"NG")&gt;0,"NG が "&amp;COUNTIF($D$5:$D$26,"NG")&amp;" 件あります",IF(COUNTBLANK($D$5:$D$26)&gt;0,"未確認 "&amp;COUNTBLANK($D$5:$D$26)&amp;" 件","全項目 OK"))</f>
        <v/>
      </c>
      <c r="E3" s="16" t="n"/>
      <c r="F3" s="16" t="n"/>
      <c r="G3" s="17" t="n"/>
    </row>
    <row r="4" ht="30" customHeight="1">
      <c r="A4" s="13" t="inlineStr">
        <is>
          <t>No</t>
        </is>
      </c>
      <c r="B4" s="13" t="inlineStr">
        <is>
          <t>確認項目</t>
        </is>
      </c>
      <c r="C4" s="13" t="inlineStr">
        <is>
          <t>根拠条文・Q&amp;A</t>
        </is>
      </c>
      <c r="D4" s="13" t="inlineStr">
        <is>
          <t>確認結果</t>
        </is>
      </c>
      <c r="E4" s="13" t="inlineStr">
        <is>
          <t>確認日</t>
        </is>
      </c>
      <c r="F4" s="13" t="inlineStr">
        <is>
          <t>確認者</t>
        </is>
      </c>
      <c r="G4" s="13" t="inlineStr">
        <is>
          <t>根拠書類の保管場所</t>
        </is>
      </c>
    </row>
    <row r="5" ht="30" customHeight="1">
      <c r="A5" s="11" t="n">
        <v>1</v>
      </c>
      <c r="B5" s="6" t="inlineStr">
        <is>
          <t>専門的支援実施加算の体制届を都道府県知事（指定権者）に提出し、受理されているか</t>
        </is>
      </c>
      <c r="C5" s="12" t="inlineStr">
        <is>
          <t>告示 別表 第1の8／第3の6（届出要件）</t>
        </is>
      </c>
      <c r="D5" s="26" t="n"/>
      <c r="E5" s="27" t="n"/>
      <c r="F5" s="26" t="n"/>
      <c r="G5" s="30" t="n"/>
    </row>
    <row r="6" ht="30" customHeight="1">
      <c r="A6" s="11" t="n">
        <v>2</v>
      </c>
      <c r="B6" s="6" t="inlineStr">
        <is>
          <t>届出年月日と算定開始月の対応が、加算の算定開始時期の取扱いに沿っているか</t>
        </is>
      </c>
      <c r="C6" s="12" t="inlineStr">
        <is>
          <t>留意事項通知 第一の1(4)</t>
        </is>
      </c>
      <c r="D6" s="26" t="n"/>
      <c r="E6" s="27" t="n"/>
      <c r="F6" s="26" t="n"/>
      <c r="G6" s="30" t="n"/>
    </row>
    <row r="7" ht="30" customHeight="1">
      <c r="A7" s="11" t="n">
        <v>3</v>
      </c>
      <c r="B7" s="6" t="inlineStr">
        <is>
          <t>体制加算とは別に、実施加算の届出欄にチェックが入っているか</t>
        </is>
      </c>
      <c r="C7" s="12" t="inlineStr">
        <is>
          <t>告示 別表 第1の8（体制加算とは別項目）</t>
        </is>
      </c>
      <c r="D7" s="26" t="n"/>
      <c r="E7" s="27" t="n"/>
      <c r="F7" s="26" t="n"/>
      <c r="G7" s="30" t="n"/>
    </row>
    <row r="8" ht="30" customHeight="1">
      <c r="A8" s="11" t="n">
        <v>4</v>
      </c>
      <c r="B8" s="6" t="inlineStr">
        <is>
          <t>支援を実施した者が「理学療法士等」6職種のいずれかに該当するか</t>
        </is>
      </c>
      <c r="C8" s="12" t="inlineStr">
        <is>
          <t>留意事項通知 第二の2(1)⑫(一)</t>
        </is>
      </c>
      <c r="D8" s="26" t="n"/>
      <c r="E8" s="27" t="n"/>
      <c r="F8" s="26" t="n"/>
      <c r="G8" s="30" t="n"/>
    </row>
    <row r="9" ht="30" customHeight="1">
      <c r="A9" s="11" t="n">
        <v>5</v>
      </c>
      <c r="B9" s="6" t="inlineStr">
        <is>
          <t>保育士・児童指導員は、資格取得または任用の後の児童福祉事業経験が5年以上あるか</t>
        </is>
      </c>
      <c r="C9" s="12" t="inlineStr">
        <is>
          <t>留意事項通知 第二の2(1)④の2(一)・⑫(一)</t>
        </is>
      </c>
      <c r="D9" s="26" t="n"/>
      <c r="E9" s="27" t="n"/>
      <c r="F9" s="26" t="n"/>
      <c r="G9" s="30" t="n"/>
    </row>
    <row r="10" ht="30" customHeight="1">
      <c r="A10" s="11" t="n">
        <v>6</v>
      </c>
      <c r="B10" s="6" t="inlineStr">
        <is>
          <t>経験年数に、特別支援学校・特別支援学級・通級による指導の教育経験を含めていないか</t>
        </is>
      </c>
      <c r="C10" s="12" t="inlineStr">
        <is>
          <t>Q&amp;A VOL1〈令和6年3月29日〉問15</t>
        </is>
      </c>
      <c r="D10" s="26" t="n"/>
      <c r="E10" s="27" t="n"/>
      <c r="F10" s="26" t="n"/>
      <c r="G10" s="30" t="n"/>
    </row>
    <row r="11" ht="30" customHeight="1">
      <c r="A11" s="11" t="n">
        <v>7</v>
      </c>
      <c r="B11" s="6" t="inlineStr">
        <is>
          <t>実施者は自法人が雇用契約を締結して事業所に配置した者か（外部派遣・業務委託でないか）</t>
        </is>
      </c>
      <c r="C11" s="12" t="inlineStr">
        <is>
          <t>Q&amp;A VOL3〈令和6年5月2日〉問9</t>
        </is>
      </c>
      <c r="D11" s="26" t="n"/>
      <c r="E11" s="27" t="n"/>
      <c r="F11" s="26" t="n"/>
      <c r="G11" s="30" t="n"/>
    </row>
    <row r="12" ht="30" customHeight="1">
      <c r="A12" s="11" t="n">
        <v>8</v>
      </c>
      <c r="B12" s="6" t="inlineStr">
        <is>
          <t>専門的支援実施計画を、個別支援計画とは別に作成しているか</t>
        </is>
      </c>
      <c r="C12" s="12" t="inlineStr">
        <is>
          <t>Q&amp;A VOL1 問16</t>
        </is>
      </c>
      <c r="D12" s="26" t="n"/>
      <c r="E12" s="27" t="n"/>
      <c r="F12" s="26" t="n"/>
      <c r="G12" s="30" t="n"/>
    </row>
    <row r="13" ht="30" customHeight="1">
      <c r="A13" s="11" t="n">
        <v>9</v>
      </c>
      <c r="B13" s="6" t="inlineStr">
        <is>
          <t>計画に、専門職によるアセスメントの結果を記載しているか</t>
        </is>
      </c>
      <c r="C13" s="12" t="inlineStr">
        <is>
          <t>Q&amp;A VOL1 問16 ①</t>
        </is>
      </c>
      <c r="D13" s="26" t="n"/>
      <c r="E13" s="27" t="n"/>
      <c r="F13" s="26" t="n"/>
      <c r="G13" s="30" t="n"/>
    </row>
    <row r="14" ht="30" customHeight="1">
      <c r="A14" s="11" t="n">
        <v>10</v>
      </c>
      <c r="B14" s="6" t="inlineStr">
        <is>
          <t>計画に、5領域との関係の中で特に支援を要する領域を記載しているか</t>
        </is>
      </c>
      <c r="C14" s="12" t="inlineStr">
        <is>
          <t>Q&amp;A VOL1 問16 ②</t>
        </is>
      </c>
      <c r="D14" s="26" t="n"/>
      <c r="E14" s="27" t="n"/>
      <c r="F14" s="26" t="n"/>
      <c r="G14" s="30" t="n"/>
    </row>
    <row r="15" ht="30" customHeight="1">
      <c r="A15" s="11" t="n">
        <v>11</v>
      </c>
      <c r="B15" s="6" t="inlineStr">
        <is>
          <t>計画に、専門的な支援を行うことで目指すべき達成目標を記載しているか</t>
        </is>
      </c>
      <c r="C15" s="12" t="inlineStr">
        <is>
          <t>Q&amp;A VOL1 問16 ③</t>
        </is>
      </c>
      <c r="D15" s="26" t="n"/>
      <c r="E15" s="27" t="n"/>
      <c r="F15" s="26" t="n"/>
      <c r="G15" s="30" t="n"/>
    </row>
    <row r="16" ht="30" customHeight="1">
      <c r="A16" s="11" t="n">
        <v>12</v>
      </c>
      <c r="B16" s="6" t="inlineStr">
        <is>
          <t>計画に、目標を達成するために行う具体的な支援の内容と実施方法を記載しているか</t>
        </is>
      </c>
      <c r="C16" s="12" t="inlineStr">
        <is>
          <t>Q&amp;A VOL1 問16 ④⑤</t>
        </is>
      </c>
      <c r="D16" s="26" t="n"/>
      <c r="E16" s="27" t="n"/>
      <c r="F16" s="26" t="n"/>
      <c r="G16" s="30" t="n"/>
    </row>
    <row r="17" ht="30" customHeight="1">
      <c r="A17" s="11" t="n">
        <v>13</v>
      </c>
      <c r="B17" s="6" t="inlineStr">
        <is>
          <t>計画に、障害特性を踏まえた配慮事項と個別支援計画との関連性を記載しているか</t>
        </is>
      </c>
      <c r="C17" s="12" t="inlineStr">
        <is>
          <t>Q&amp;A VOL1 問16</t>
        </is>
      </c>
      <c r="D17" s="26" t="n"/>
      <c r="E17" s="27" t="n"/>
      <c r="F17" s="26" t="n"/>
      <c r="G17" s="30" t="n"/>
    </row>
    <row r="18" ht="30" customHeight="1">
      <c r="A18" s="11" t="n">
        <v>14</v>
      </c>
      <c r="B18" s="6" t="inlineStr">
        <is>
          <t>計画は個別支援計画を踏まえ、5領域のうち特定または複数の領域に重点を置いた支援になっているか</t>
        </is>
      </c>
      <c r="C18" s="12" t="inlineStr">
        <is>
          <t>留意事項通知 第二の2(1)⑫(一)</t>
        </is>
      </c>
      <c r="D18" s="26" t="n"/>
      <c r="E18" s="27" t="n"/>
      <c r="F18" s="26" t="n"/>
      <c r="G18" s="30" t="n"/>
    </row>
    <row r="19" ht="30" customHeight="1">
      <c r="A19" s="11" t="n">
        <v>15</v>
      </c>
      <c r="B19" s="6" t="inlineStr">
        <is>
          <t>初回実施日より前に、保護者の同意を得ているか（同意日を書面に残しているか）</t>
        </is>
      </c>
      <c r="C19" s="12" t="inlineStr">
        <is>
          <t>Q&amp;A VOL1 問16</t>
        </is>
      </c>
      <c r="D19" s="26" t="n"/>
      <c r="E19" s="27" t="n"/>
      <c r="F19" s="26" t="n"/>
      <c r="G19" s="30" t="n"/>
    </row>
    <row r="20" ht="30" customHeight="1">
      <c r="A20" s="11" t="n">
        <v>16</v>
      </c>
      <c r="B20" s="6" t="inlineStr">
        <is>
          <t>計画の作成時および見直し時に、対象児および保護者へ説明し同意を得ているか</t>
        </is>
      </c>
      <c r="C20" s="12" t="inlineStr">
        <is>
          <t>留意事項通知 第二の2(1)⑫(四)エ</t>
        </is>
      </c>
      <c r="D20" s="26" t="n"/>
      <c r="E20" s="27" t="n"/>
      <c r="F20" s="26" t="n"/>
      <c r="G20" s="30" t="n"/>
    </row>
    <row r="21" ht="30" customHeight="1">
      <c r="A21" s="11" t="n">
        <v>17</v>
      </c>
      <c r="B21" s="6" t="inlineStr">
        <is>
          <t>実施形態が個別、または小集団（5名程度まで）か。組み合わせは2の小集団までか</t>
        </is>
      </c>
      <c r="C21" s="12" t="inlineStr">
        <is>
          <t>留意事項通知 第二の2(1)⑫(四)ア、Q&amp;A VOL1 問17</t>
        </is>
      </c>
      <c r="D21" s="26" t="n"/>
      <c r="E21" s="27" t="n"/>
      <c r="F21" s="26" t="n"/>
      <c r="G21" s="30" t="n"/>
    </row>
    <row r="22" ht="30" customHeight="1">
      <c r="A22" s="11" t="n">
        <v>18</v>
      </c>
      <c r="B22" s="6" t="inlineStr">
        <is>
          <t>1回の提供時間が30分以上確保されているか（開始・終了時刻を記録しているか）</t>
        </is>
      </c>
      <c r="C22" s="12" t="inlineStr">
        <is>
          <t>留意事項通知 第二の2(1)⑫(四)イ、Q&amp;A VOL1 問17</t>
        </is>
      </c>
      <c r="D22" s="26" t="n"/>
      <c r="E22" s="27" t="n"/>
      <c r="F22" s="26" t="n"/>
      <c r="G22" s="30" t="n"/>
    </row>
    <row r="23" ht="30" customHeight="1">
      <c r="A23" s="11" t="n">
        <v>19</v>
      </c>
      <c r="B23" s="6" t="inlineStr">
        <is>
          <t>加算対象児ごとに、支援を行った日時および支援内容の要点の記録を作成しているか</t>
        </is>
      </c>
      <c r="C23" s="12" t="inlineStr">
        <is>
          <t>留意事項通知 第二の2(1)⑫(三)</t>
        </is>
      </c>
      <c r="D23" s="26" t="n"/>
      <c r="E23" s="27" t="n"/>
      <c r="F23" s="26" t="n"/>
      <c r="G23" s="30" t="n"/>
    </row>
    <row r="24" ht="30" customHeight="1">
      <c r="A24" s="11" t="n">
        <v>20</v>
      </c>
      <c r="B24" s="6" t="inlineStr">
        <is>
          <t>実施状況の把握と、生活全般の質を向上させるための課題の把握を行い、必要に応じて見直しているか</t>
        </is>
      </c>
      <c r="C24" s="12" t="inlineStr">
        <is>
          <t>留意事項通知 第二の2(1)⑫(二)</t>
        </is>
      </c>
      <c r="D24" s="26" t="n"/>
      <c r="E24" s="27" t="n"/>
      <c r="F24" s="26" t="n"/>
      <c r="G24" s="30" t="n"/>
    </row>
    <row r="25" ht="30" customHeight="1">
      <c r="A25" s="11" t="n">
        <v>21</v>
      </c>
      <c r="B25" s="6" t="inlineStr">
        <is>
          <t>児童ごとの月の算定回数が限度回数以内か（児発 4／6回、放デイ 2／4／6回）</t>
        </is>
      </c>
      <c r="C25" s="12" t="inlineStr">
        <is>
          <t>留意事項通知 第二の2(1)⑫(四)ウ、第二の3(1)⑪</t>
        </is>
      </c>
      <c r="D25" s="26" t="n"/>
      <c r="E25" s="27" t="n"/>
      <c r="F25" s="26" t="n"/>
      <c r="G25" s="30" t="n"/>
    </row>
    <row r="26" ht="30" customHeight="1">
      <c r="A26" s="11" t="n">
        <v>22</v>
      </c>
      <c r="B26" s="6" t="inlineStr">
        <is>
          <t>個別支援計画未作成減算の適用期間・児発管欠如期間に算定していないか。共生型はイ又はロを算定しているか。基準該当・居宅訪問型・保育所等訪問支援で誤って算定していないか</t>
        </is>
      </c>
      <c r="C26" s="12" t="inlineStr">
        <is>
          <t>告示 別表 第1の8／第3の6 ただし書き、Q&amp;A VOL4 問1、告示 別表 第1の1の注11／第3の1の注10</t>
        </is>
      </c>
      <c r="D26" s="26" t="n"/>
      <c r="E26" s="27" t="n"/>
      <c r="F26" s="26" t="n"/>
      <c r="G26" s="30" t="n"/>
    </row>
  </sheetData>
  <mergeCells count="4">
    <mergeCell ref="A2:G2"/>
    <mergeCell ref="A3:C3"/>
    <mergeCell ref="A1:G1"/>
    <mergeCell ref="D3:G3"/>
  </mergeCells>
  <conditionalFormatting sqref="A5:G26">
    <cfRule type="cellIs" priority="1" operator="equal" dxfId="0">
      <formula>"NG"</formula>
    </cfRule>
  </conditionalFormatting>
  <conditionalFormatting sqref="D5:D26">
    <cfRule type="cellIs" priority="2" operator="equal" dxfId="0">
      <formula>"NG"</formula>
    </cfRule>
  </conditionalFormatting>
  <dataValidations count="1">
    <dataValidation sqref="D5:D26" showDropDown="0" showInputMessage="0" showErrorMessage="0" allowBlank="1" type="list">
      <formula1>"OK,NG,該当なし"</formula1>
    </dataValidation>
  </dataValidations>
  <pageMargins left="0.4" right="0.4" top="0.5" bottom="0.5" header="0.5" footer="0.5"/>
  <pageSetup orientation="landscape" paperSize="9" fitToHeight="0" fitToWidth="1"/>
</worksheet>
</file>

<file path=xl/worksheets/sheet11.xml><?xml version="1.0" encoding="utf-8"?>
<worksheet xmlns="http://schemas.openxmlformats.org/spreadsheetml/2006/main">
  <sheetPr>
    <outlinePr summaryBelow="1" summaryRight="1"/>
    <pageSetUpPr fitToPage="1"/>
  </sheetPr>
  <dimension ref="A1:H17"/>
  <sheetViews>
    <sheetView workbookViewId="0">
      <pane ySplit="3" topLeftCell="A4" activePane="bottomLeft" state="frozen"/>
      <selection pane="bottomLeft" activeCell="A1" sqref="A1"/>
    </sheetView>
  </sheetViews>
  <sheetFormatPr baseColWidth="8" defaultRowHeight="15"/>
  <cols>
    <col width="36" customWidth="1" min="1" max="1"/>
    <col width="26" customWidth="1" min="2" max="2"/>
    <col width="15" customWidth="1" min="3" max="3"/>
    <col width="26" customWidth="1" min="4" max="4"/>
    <col width="15" customWidth="1" min="5" max="5"/>
    <col width="13" customWidth="1" min="6" max="6"/>
    <col width="13" customWidth="1" min="7" max="7"/>
    <col width="40" customWidth="1" min="8" max="8"/>
  </cols>
  <sheetData>
    <row r="1">
      <c r="A1" s="1" t="inlineStr">
        <is>
          <t>届出・根拠書類 保管台帳</t>
        </is>
      </c>
    </row>
    <row r="2" ht="28" customHeight="1">
      <c r="A2" s="2" t="inlineStr">
        <is>
          <t>実地指導で「どこにありますか」と聞かれたときに開くシートです。保管期限は5年（60か月）を既定にしていますが、保存年限は条例等で異なる場合があります。自治体の定めを確認して上書きしてください。</t>
        </is>
      </c>
    </row>
    <row r="3" ht="30" customHeight="1">
      <c r="A3" s="13" t="inlineStr">
        <is>
          <t>書類名</t>
        </is>
      </c>
      <c r="B3" s="13" t="inlineStr">
        <is>
          <t>対象年度・対象児</t>
        </is>
      </c>
      <c r="C3" s="13" t="inlineStr">
        <is>
          <t>作成日／受理日</t>
        </is>
      </c>
      <c r="D3" s="13" t="inlineStr">
        <is>
          <t>保管場所</t>
        </is>
      </c>
      <c r="E3" s="13" t="inlineStr">
        <is>
          <t>保管期限</t>
        </is>
      </c>
      <c r="F3" s="13" t="inlineStr">
        <is>
          <t>確認日</t>
        </is>
      </c>
      <c r="G3" s="13" t="inlineStr">
        <is>
          <t>確認者</t>
        </is>
      </c>
      <c r="H3" s="13" t="inlineStr">
        <is>
          <t>備考</t>
        </is>
      </c>
    </row>
    <row r="4" ht="24" customHeight="1">
      <c r="A4" s="6" t="inlineStr">
        <is>
          <t>体制届（専門的支援実施加算）</t>
        </is>
      </c>
      <c r="B4" s="26" t="n"/>
      <c r="C4" s="27" t="n"/>
      <c r="D4" s="26" t="n"/>
      <c r="E4" s="25">
        <f>IF($C4="","",EDATE($C4,60))</f>
        <v/>
      </c>
      <c r="F4" s="27" t="n"/>
      <c r="G4" s="26" t="n"/>
      <c r="H4" s="12" t="inlineStr">
        <is>
          <t>算定の前提。受理通知とセットで保管</t>
        </is>
      </c>
    </row>
    <row r="5" ht="24" customHeight="1">
      <c r="A5" s="6" t="inlineStr">
        <is>
          <t>体制届（専門的支援体制加算）</t>
        </is>
      </c>
      <c r="B5" s="26" t="n"/>
      <c r="C5" s="27" t="n"/>
      <c r="D5" s="26" t="n"/>
      <c r="E5" s="25">
        <f>IF($C5="","",EDATE($C5,60))</f>
        <v/>
      </c>
      <c r="F5" s="27" t="n"/>
      <c r="G5" s="26" t="n"/>
      <c r="H5" s="12" t="inlineStr">
        <is>
          <t>実施加算とは別項目</t>
        </is>
      </c>
    </row>
    <row r="6" ht="24" customHeight="1">
      <c r="A6" s="6" t="inlineStr">
        <is>
          <t>体制届の受理通知</t>
        </is>
      </c>
      <c r="B6" s="26" t="n"/>
      <c r="C6" s="27" t="n"/>
      <c r="D6" s="26" t="n"/>
      <c r="E6" s="25">
        <f>IF($C6="","",EDATE($C6,60))</f>
        <v/>
      </c>
      <c r="F6" s="27" t="n"/>
      <c r="G6" s="26" t="n"/>
      <c r="H6" s="12" t="inlineStr"/>
    </row>
    <row r="7" ht="24" customHeight="1">
      <c r="A7" s="6" t="inlineStr">
        <is>
          <t>理学療法士等の資格証の写し</t>
        </is>
      </c>
      <c r="B7" s="26" t="n"/>
      <c r="C7" s="27" t="n"/>
      <c r="D7" s="26" t="n"/>
      <c r="E7" s="25">
        <f>IF($C7="","",EDATE($C7,60))</f>
        <v/>
      </c>
      <c r="F7" s="27" t="n"/>
      <c r="G7" s="26" t="n"/>
      <c r="H7" s="12" t="inlineStr">
        <is>
          <t>PT・OT・ST・保育士・児童指導員任用資格 等</t>
        </is>
      </c>
    </row>
    <row r="8" ht="24" customHeight="1">
      <c r="A8" s="6" t="inlineStr">
        <is>
          <t>実務経験証明書（保育士・児童指導員）</t>
        </is>
      </c>
      <c r="B8" s="26" t="n"/>
      <c r="C8" s="27" t="n"/>
      <c r="D8" s="26" t="n"/>
      <c r="E8" s="25">
        <f>IF($C8="","",EDATE($C8,60))</f>
        <v/>
      </c>
      <c r="F8" s="27" t="n"/>
      <c r="G8" s="26" t="n"/>
      <c r="H8" s="12" t="inlineStr">
        <is>
          <t>資格取得後の児童福祉事業従事を証明するもの（Q&amp;A VOL1 問15）</t>
        </is>
      </c>
    </row>
    <row r="9" ht="24" customHeight="1">
      <c r="A9" s="6" t="inlineStr">
        <is>
          <t>雇用契約書・辞令（自法人雇用の確認）</t>
        </is>
      </c>
      <c r="B9" s="26" t="n"/>
      <c r="C9" s="27" t="n"/>
      <c r="D9" s="26" t="n"/>
      <c r="E9" s="25">
        <f>IF($C9="","",EDATE($C9,60))</f>
        <v/>
      </c>
      <c r="F9" s="27" t="n"/>
      <c r="G9" s="26" t="n"/>
      <c r="H9" s="12" t="inlineStr">
        <is>
          <t>外部派遣でないことの裏付け（Q&amp;A VOL3 問9）</t>
        </is>
      </c>
    </row>
    <row r="10" ht="24" customHeight="1">
      <c r="A10" s="6" t="inlineStr">
        <is>
          <t>個別支援計画</t>
        </is>
      </c>
      <c r="B10" s="26" t="n"/>
      <c r="C10" s="27" t="n"/>
      <c r="D10" s="26" t="n"/>
      <c r="E10" s="25">
        <f>IF($C10="","",EDATE($C10,60))</f>
        <v/>
      </c>
      <c r="F10" s="27" t="n"/>
      <c r="G10" s="26" t="n"/>
      <c r="H10" s="12" t="inlineStr">
        <is>
          <t>専門的支援実施計画の前提</t>
        </is>
      </c>
    </row>
    <row r="11" ht="24" customHeight="1">
      <c r="A11" s="6" t="inlineStr">
        <is>
          <t>専門的支援実施計画（30_実施計画）</t>
        </is>
      </c>
      <c r="B11" s="26" t="n"/>
      <c r="C11" s="27" t="n"/>
      <c r="D11" s="26" t="n"/>
      <c r="E11" s="25">
        <f>IF($C11="","",EDATE($C11,60))</f>
        <v/>
      </c>
      <c r="F11" s="27" t="n"/>
      <c r="G11" s="26" t="n"/>
      <c r="H11" s="12" t="inlineStr">
        <is>
          <t>児童ごと・計画期間ごと</t>
        </is>
      </c>
    </row>
    <row r="12" ht="24" customHeight="1">
      <c r="A12" s="6" t="inlineStr">
        <is>
          <t>専門的支援実施計画の同意書（保護者署名）</t>
        </is>
      </c>
      <c r="B12" s="26" t="n"/>
      <c r="C12" s="27" t="n"/>
      <c r="D12" s="26" t="n"/>
      <c r="E12" s="25">
        <f>IF($C12="","",EDATE($C12,60))</f>
        <v/>
      </c>
      <c r="F12" s="27" t="n"/>
      <c r="G12" s="26" t="n"/>
      <c r="H12" s="12" t="inlineStr">
        <is>
          <t>同意日が初回実施日より前であること</t>
        </is>
      </c>
    </row>
    <row r="13" ht="24" customHeight="1">
      <c r="A13" s="6" t="inlineStr">
        <is>
          <t>専門的支援 実施記録（31_実施記録）</t>
        </is>
      </c>
      <c r="B13" s="26" t="n"/>
      <c r="C13" s="27" t="n"/>
      <c r="D13" s="26" t="n"/>
      <c r="E13" s="25">
        <f>IF($C13="","",EDATE($C13,60))</f>
        <v/>
      </c>
      <c r="F13" s="27" t="n"/>
      <c r="G13" s="26" t="n"/>
      <c r="H13" s="12" t="inlineStr">
        <is>
          <t>日時と支援内容の要点（留意事項通知 第二の2(1)⑫(三)）</t>
        </is>
      </c>
    </row>
    <row r="14" ht="24" customHeight="1">
      <c r="A14" s="6" t="inlineStr">
        <is>
          <t>実施状況の把握・見直し記録（50_見直し記録）</t>
        </is>
      </c>
      <c r="B14" s="26" t="n"/>
      <c r="C14" s="27" t="n"/>
      <c r="D14" s="26" t="n"/>
      <c r="E14" s="25">
        <f>IF($C14="","",EDATE($C14,60))</f>
        <v/>
      </c>
      <c r="F14" s="27" t="n"/>
      <c r="G14" s="26" t="n"/>
      <c r="H14" s="12" t="inlineStr">
        <is>
          <t>同(二)</t>
        </is>
      </c>
    </row>
    <row r="15" ht="24" customHeight="1">
      <c r="A15" s="6" t="inlineStr">
        <is>
          <t>月次算定管理表（40_月次算定管理）</t>
        </is>
      </c>
      <c r="B15" s="26" t="n"/>
      <c r="C15" s="27" t="n"/>
      <c r="D15" s="26" t="n"/>
      <c r="E15" s="25">
        <f>IF($C15="","",EDATE($C15,60))</f>
        <v/>
      </c>
      <c r="F15" s="27" t="n"/>
      <c r="G15" s="26" t="n"/>
      <c r="H15" s="12" t="inlineStr">
        <is>
          <t>限度回数の判定根拠</t>
        </is>
      </c>
    </row>
    <row r="16" ht="24" customHeight="1">
      <c r="A16" s="6" t="inlineStr">
        <is>
          <t>請求実績（国保連 請求明細・返戻一覧）</t>
        </is>
      </c>
      <c r="B16" s="26" t="n"/>
      <c r="C16" s="27" t="n"/>
      <c r="D16" s="26" t="n"/>
      <c r="E16" s="25">
        <f>IF($C16="","",EDATE($C16,60))</f>
        <v/>
      </c>
      <c r="F16" s="27" t="n"/>
      <c r="G16" s="26" t="n"/>
      <c r="H16" s="12" t="inlineStr"/>
    </row>
    <row r="17" ht="24" customHeight="1">
      <c r="A17" s="6" t="inlineStr">
        <is>
          <t>勤務実績表・出勤簿</t>
        </is>
      </c>
      <c r="B17" s="26" t="n"/>
      <c r="C17" s="27" t="n"/>
      <c r="D17" s="26" t="n"/>
      <c r="E17" s="25">
        <f>IF($C17="","",EDATE($C17,60))</f>
        <v/>
      </c>
      <c r="F17" s="27" t="n"/>
      <c r="G17" s="26" t="n"/>
      <c r="H17" s="12" t="inlineStr">
        <is>
          <t>実施者が当日勤務していたことの裏付け</t>
        </is>
      </c>
    </row>
  </sheetData>
  <mergeCells count="2">
    <mergeCell ref="A2:H2"/>
    <mergeCell ref="A1:H1"/>
  </mergeCells>
  <pageMargins left="0.4" right="0.4" top="0.5" bottom="0.5" header="0.5" footer="0.5"/>
  <pageSetup orientation="landscape" paperSize="9" fitToHeight="0" fitToWidth="1"/>
</worksheet>
</file>

<file path=xl/worksheets/sheet12.xml><?xml version="1.0" encoding="utf-8"?>
<worksheet xmlns="http://schemas.openxmlformats.org/spreadsheetml/2006/main">
  <sheetPr>
    <outlinePr summaryBelow="1" summaryRight="1"/>
    <pageSetUpPr fitToPage="1"/>
  </sheetPr>
  <dimension ref="A1:I12"/>
  <sheetViews>
    <sheetView workbookViewId="0">
      <pane ySplit="3" topLeftCell="A4" activePane="bottomLeft" state="frozen"/>
      <selection pane="bottomLeft" activeCell="A1" sqref="A1"/>
    </sheetView>
  </sheetViews>
  <sheetFormatPr baseColWidth="8" defaultRowHeight="15"/>
  <cols>
    <col width="22" customWidth="1" min="1" max="1"/>
    <col width="46" customWidth="1" min="2" max="2"/>
    <col width="16" customWidth="1" min="3" max="3"/>
    <col width="12" customWidth="1" min="4" max="4"/>
    <col width="11" customWidth="1" min="5" max="5"/>
    <col width="11" customWidth="1" min="6" max="6"/>
    <col width="12" customWidth="1" min="7" max="7"/>
    <col width="16" customWidth="1" min="8" max="8"/>
    <col width="34" customWidth="1" min="9" max="9"/>
  </cols>
  <sheetData>
    <row r="1">
      <c r="A1" s="1" t="inlineStr">
        <is>
          <t>返還インパクト試算</t>
        </is>
      </c>
    </row>
    <row r="2" ht="28" customHeight="1">
      <c r="A2" s="2" t="inlineStr">
        <is>
          <t>誤算定が判明したときの返還額の見当をつけ、優先度を決めるためのシートです。返還額の目安 ＝ 150単位 × 誤って算定した回数 × 1単位の単価。実際の返還額は過誤調整の結果によります。悪質と判断された場合は加算金が科されることがあります。</t>
        </is>
      </c>
    </row>
    <row r="3" ht="30" customHeight="1">
      <c r="A3" s="13" t="inlineStr">
        <is>
          <t>ケース</t>
        </is>
      </c>
      <c r="B3" s="13" t="inlineStr">
        <is>
          <t>誤算定の内容</t>
        </is>
      </c>
      <c r="C3" s="13" t="inlineStr">
        <is>
          <t>1人あたり誤算定回数／月</t>
        </is>
      </c>
      <c r="D3" s="13" t="inlineStr">
        <is>
          <t>対象児童数</t>
        </is>
      </c>
      <c r="E3" s="13" t="inlineStr">
        <is>
          <t>対象月数</t>
        </is>
      </c>
      <c r="F3" s="13" t="inlineStr">
        <is>
          <t>延べ回数</t>
        </is>
      </c>
      <c r="G3" s="13" t="inlineStr">
        <is>
          <t>単位数</t>
        </is>
      </c>
      <c r="H3" s="13" t="inlineStr">
        <is>
          <t>概算返還額(円)</t>
        </is>
      </c>
      <c r="I3" s="13" t="inlineStr">
        <is>
          <t>備考</t>
        </is>
      </c>
    </row>
    <row r="4" ht="28" customHeight="1">
      <c r="A4" s="6" t="inlineStr">
        <is>
          <t>（記入例）限度回数の取り違え</t>
        </is>
      </c>
      <c r="B4" s="6" t="inlineStr">
        <is>
          <t>放デイで月5日利用の児童に4回算定（正しくは2回）</t>
        </is>
      </c>
      <c r="C4" s="26" t="n">
        <v>2</v>
      </c>
      <c r="D4" s="26" t="n">
        <v>10</v>
      </c>
      <c r="E4" s="26" t="n">
        <v>12</v>
      </c>
      <c r="F4" s="28">
        <f>IF($C4="","",$C4*$D4*$E4)</f>
        <v/>
      </c>
      <c r="G4" s="36">
        <f>IF($F4="","",$F4*'01_単位数マスタ'!$E$3)</f>
        <v/>
      </c>
      <c r="H4" s="36">
        <f>IF($G4="","",IFERROR(ROUNDDOWN($G4*'10_事業所設定'!$B$23,0),"要確認"))</f>
        <v/>
      </c>
      <c r="I4" s="12" t="inlineStr">
        <is>
          <t>六級地・10.36円で試算する場合は 10_事業所設定 で地域区分を設定</t>
        </is>
      </c>
    </row>
    <row r="5" ht="28" customHeight="1">
      <c r="A5" s="6" t="inlineStr">
        <is>
          <t>（記入例）計画が個別支援計画に埋め込み</t>
        </is>
      </c>
      <c r="B5" s="6" t="inlineStr">
        <is>
          <t>専門的支援実施計画を別に作成していなかった</t>
        </is>
      </c>
      <c r="C5" s="26" t="n">
        <v>4</v>
      </c>
      <c r="D5" s="26" t="n">
        <v>10</v>
      </c>
      <c r="E5" s="26" t="n">
        <v>12</v>
      </c>
      <c r="F5" s="28">
        <f>IF($C5="","",$C5*$D5*$E5)</f>
        <v/>
      </c>
      <c r="G5" s="36">
        <f>IF($F5="","",$F5*'01_単位数マスタ'!$E$3)</f>
        <v/>
      </c>
      <c r="H5" s="36">
        <f>IF($G5="","",IFERROR(ROUNDDOWN($G5*'10_事業所設定'!$B$23,0),"要確認"))</f>
        <v/>
      </c>
      <c r="I5" s="12" t="inlineStr">
        <is>
          <t>算定した全月・全児童分が対象になり得る</t>
        </is>
      </c>
    </row>
    <row r="6" ht="28" customHeight="1">
      <c r="A6" s="6" t="inlineStr">
        <is>
          <t>（記入例）30分未満の回</t>
        </is>
      </c>
      <c r="B6" s="6" t="inlineStr">
        <is>
          <t>提供時間25分の回を算定していた</t>
        </is>
      </c>
      <c r="C6" s="26" t="n">
        <v>1</v>
      </c>
      <c r="D6" s="26" t="n">
        <v>5</v>
      </c>
      <c r="E6" s="26" t="n">
        <v>6</v>
      </c>
      <c r="F6" s="28">
        <f>IF($C6="","",$C6*$D6*$E6)</f>
        <v/>
      </c>
      <c r="G6" s="36">
        <f>IF($F6="","",$F6*'01_単位数マスタ'!$E$3)</f>
        <v/>
      </c>
      <c r="H6" s="36">
        <f>IF($G6="","",IFERROR(ROUNDDOWN($G6*'10_事業所設定'!$B$23,0),"要確認"))</f>
        <v/>
      </c>
      <c r="I6" s="12" t="inlineStr"/>
    </row>
    <row r="7">
      <c r="A7" s="30" t="n"/>
      <c r="B7" s="30" t="n"/>
      <c r="C7" s="26" t="n"/>
      <c r="D7" s="26" t="n"/>
      <c r="E7" s="26" t="n"/>
      <c r="F7" s="28">
        <f>IF($C7="","",$C7*$D7*$E7)</f>
        <v/>
      </c>
      <c r="G7" s="36">
        <f>IF($F7="","",$F7*'01_単位数マスタ'!$E$3)</f>
        <v/>
      </c>
      <c r="H7" s="36">
        <f>IF($G7="","",IFERROR(ROUNDDOWN($G7*'10_事業所設定'!$B$23,0),"要確認"))</f>
        <v/>
      </c>
      <c r="I7" s="30" t="n"/>
    </row>
    <row r="8">
      <c r="A8" s="30" t="n"/>
      <c r="B8" s="30" t="n"/>
      <c r="C8" s="26" t="n"/>
      <c r="D8" s="26" t="n"/>
      <c r="E8" s="26" t="n"/>
      <c r="F8" s="28">
        <f>IF($C8="","",$C8*$D8*$E8)</f>
        <v/>
      </c>
      <c r="G8" s="36">
        <f>IF($F8="","",$F8*'01_単位数マスタ'!$E$3)</f>
        <v/>
      </c>
      <c r="H8" s="36">
        <f>IF($G8="","",IFERROR(ROUNDDOWN($G8*'10_事業所設定'!$B$23,0),"要確認"))</f>
        <v/>
      </c>
      <c r="I8" s="30" t="n"/>
    </row>
    <row r="9">
      <c r="A9" s="30" t="n"/>
      <c r="B9" s="30" t="n"/>
      <c r="C9" s="26" t="n"/>
      <c r="D9" s="26" t="n"/>
      <c r="E9" s="26" t="n"/>
      <c r="F9" s="28">
        <f>IF($C9="","",$C9*$D9*$E9)</f>
        <v/>
      </c>
      <c r="G9" s="36">
        <f>IF($F9="","",$F9*'01_単位数マスタ'!$E$3)</f>
        <v/>
      </c>
      <c r="H9" s="36">
        <f>IF($G9="","",IFERROR(ROUNDDOWN($G9*'10_事業所設定'!$B$23,0),"要確認"))</f>
        <v/>
      </c>
      <c r="I9" s="30" t="n"/>
    </row>
    <row r="10">
      <c r="A10" s="30" t="n"/>
      <c r="B10" s="30" t="n"/>
      <c r="C10" s="26" t="n"/>
      <c r="D10" s="26" t="n"/>
      <c r="E10" s="26" t="n"/>
      <c r="F10" s="28">
        <f>IF($C10="","",$C10*$D10*$E10)</f>
        <v/>
      </c>
      <c r="G10" s="36">
        <f>IF($F10="","",$F10*'01_単位数マスタ'!$E$3)</f>
        <v/>
      </c>
      <c r="H10" s="36">
        <f>IF($G10="","",IFERROR(ROUNDDOWN($G10*'10_事業所設定'!$B$23,0),"要確認"))</f>
        <v/>
      </c>
      <c r="I10" s="30" t="n"/>
    </row>
    <row r="11">
      <c r="A11" s="30" t="n"/>
      <c r="B11" s="30" t="n"/>
      <c r="C11" s="26" t="n"/>
      <c r="D11" s="26" t="n"/>
      <c r="E11" s="26" t="n"/>
      <c r="F11" s="28">
        <f>IF($C11="","",$C11*$D11*$E11)</f>
        <v/>
      </c>
      <c r="G11" s="36">
        <f>IF($F11="","",$F11*'01_単位数マスタ'!$E$3)</f>
        <v/>
      </c>
      <c r="H11" s="36">
        <f>IF($G11="","",IFERROR(ROUNDDOWN($G11*'10_事業所設定'!$B$23,0),"要確認"))</f>
        <v/>
      </c>
      <c r="I11" s="30" t="n"/>
    </row>
    <row r="12">
      <c r="A12" s="37" t="inlineStr">
        <is>
          <t>合計</t>
        </is>
      </c>
      <c r="B12" s="16" t="n"/>
      <c r="C12" s="16" t="n"/>
      <c r="D12" s="16" t="n"/>
      <c r="E12" s="16" t="n"/>
      <c r="F12" s="17" t="n"/>
      <c r="G12" s="39">
        <f>SUM($G$4:$G$11)</f>
        <v/>
      </c>
      <c r="H12" s="39">
        <f>SUM($H$4:$H$11)</f>
        <v/>
      </c>
      <c r="I12" s="7" t="n"/>
    </row>
  </sheetData>
  <mergeCells count="3">
    <mergeCell ref="A1:I1"/>
    <mergeCell ref="A2:I2"/>
    <mergeCell ref="A12:F12"/>
  </mergeCells>
  <pageMargins left="0.4" right="0.4" top="0.5" bottom="0.5" header="0.5" footer="0.5"/>
  <pageSetup orientation="landscape" paperSize="9" fitToHeight="0" fitToWidth="1"/>
</worksheet>
</file>

<file path=xl/worksheets/sheet13.xml><?xml version="1.0" encoding="utf-8"?>
<worksheet xmlns="http://schemas.openxmlformats.org/spreadsheetml/2006/main">
  <sheetPr>
    <tabColor rgb="00FCE4EC"/>
    <outlinePr summaryBelow="1" summaryRight="1"/>
    <pageSetUpPr fitToPage="1"/>
  </sheetPr>
  <dimension ref="A1:F42"/>
  <sheetViews>
    <sheetView workbookViewId="0">
      <selection activeCell="A1" sqref="A1"/>
    </sheetView>
  </sheetViews>
  <sheetFormatPr baseColWidth="8" defaultRowHeight="15"/>
  <cols>
    <col width="26" customWidth="1" min="1" max="1"/>
    <col width="16" customWidth="1" min="2" max="2"/>
    <col width="16" customWidth="1" min="3" max="3"/>
    <col width="26" customWidth="1" min="4" max="4"/>
    <col width="16" customWidth="1" min="5" max="5"/>
    <col width="16" customWidth="1" min="6" max="6"/>
  </cols>
  <sheetData>
    <row r="1">
      <c r="A1" s="1" t="inlineStr">
        <is>
          <t>専門的支援実施計画（記入例）</t>
        </is>
      </c>
    </row>
    <row r="2" ht="28" customHeight="1">
      <c r="A2" s="2" t="inlineStr">
        <is>
          <t>記入例です。登場する法人名・事業所名・職員名・児童名・医療機関名はすべて記号であり、実在の法人・事業所・個人とは関係ありません。空欄版は 30_実施計画 です。</t>
        </is>
      </c>
    </row>
    <row r="3" ht="17" customHeight="1">
      <c r="A3" s="3" t="inlineStr">
        <is>
          <t>事業所・児童</t>
        </is>
      </c>
      <c r="B3" s="16" t="n"/>
      <c r="C3" s="16" t="n"/>
      <c r="D3" s="16" t="n"/>
      <c r="E3" s="16" t="n"/>
      <c r="F3" s="17" t="n"/>
    </row>
    <row r="4" ht="22" customHeight="1">
      <c r="A4" s="5" t="inlineStr">
        <is>
          <t>事業所名</t>
        </is>
      </c>
      <c r="B4" s="14" t="inlineStr">
        <is>
          <t>児童発達支援・放課後等デイサービス 〇〇</t>
        </is>
      </c>
      <c r="C4" s="41" t="n"/>
      <c r="D4" s="5" t="inlineStr">
        <is>
          <t>事業所番号</t>
        </is>
      </c>
      <c r="E4" s="14" t="inlineStr">
        <is>
          <t>0000000000</t>
        </is>
      </c>
      <c r="F4" s="41" t="n"/>
    </row>
    <row r="5" ht="22" customHeight="1">
      <c r="A5" s="5" t="inlineStr">
        <is>
          <t>サービス種別</t>
        </is>
      </c>
      <c r="B5" s="14" t="inlineStr">
        <is>
          <t>児童発達支援</t>
        </is>
      </c>
      <c r="C5" s="41" t="n"/>
      <c r="D5" s="5" t="inlineStr">
        <is>
          <t>計画作成日</t>
        </is>
      </c>
      <c r="E5" s="42" t="n">
        <v>46231</v>
      </c>
      <c r="F5" s="41" t="n"/>
    </row>
    <row r="6" ht="22" customHeight="1">
      <c r="A6" s="5" t="inlineStr">
        <is>
          <t>児童記号</t>
        </is>
      </c>
      <c r="B6" s="14" t="inlineStr">
        <is>
          <t>児童A</t>
        </is>
      </c>
      <c r="C6" s="41" t="n"/>
      <c r="D6" s="5" t="inlineStr">
        <is>
          <t>生年月日</t>
        </is>
      </c>
      <c r="E6" s="14" t="inlineStr">
        <is>
          <t>令和3年9月生（4歳11か月）</t>
        </is>
      </c>
      <c r="F6" s="41" t="n"/>
    </row>
    <row r="7" ht="22" customHeight="1">
      <c r="A7" s="5" t="inlineStr">
        <is>
          <t>受給者証番号</t>
        </is>
      </c>
      <c r="B7" s="14" t="inlineStr">
        <is>
          <t>0000000000</t>
        </is>
      </c>
      <c r="C7" s="41" t="n"/>
      <c r="D7" s="5" t="inlineStr">
        <is>
          <t>計画期間</t>
        </is>
      </c>
      <c r="E7" s="43" t="n">
        <v>46235</v>
      </c>
      <c r="F7" s="43" t="n">
        <v>46326</v>
      </c>
    </row>
    <row r="8" ht="17" customHeight="1">
      <c r="A8" s="3" t="inlineStr">
        <is>
          <t>もとになる個別支援計画</t>
        </is>
      </c>
      <c r="B8" s="16" t="n"/>
      <c r="C8" s="16" t="n"/>
      <c r="D8" s="16" t="n"/>
      <c r="E8" s="16" t="n"/>
      <c r="F8" s="17" t="n"/>
    </row>
    <row r="9" ht="22" customHeight="1">
      <c r="A9" s="5" t="inlineStr">
        <is>
          <t>個別支援計画 作成日</t>
        </is>
      </c>
      <c r="B9" s="42" t="n">
        <v>46193</v>
      </c>
      <c r="C9" s="41" t="n"/>
      <c r="D9" s="5" t="inlineStr">
        <is>
          <t>次回モニタリング予定日</t>
        </is>
      </c>
      <c r="E9" s="42" t="n">
        <v>46280</v>
      </c>
      <c r="F9" s="41" t="n"/>
    </row>
    <row r="10" ht="30" customHeight="1">
      <c r="A10" s="5" t="inlineStr">
        <is>
          <t>対応する短期目標（番号・本文を転記）</t>
        </is>
      </c>
      <c r="B10" s="6" t="inlineStr">
        <is>
          <t>短期目標②「要求場面で、言葉を使って伝える機会を増やす」</t>
        </is>
      </c>
      <c r="C10" s="41" t="n"/>
      <c r="D10" s="41" t="n"/>
      <c r="E10" s="41" t="n"/>
      <c r="F10" s="41" t="n"/>
    </row>
    <row r="11" ht="17" customHeight="1">
      <c r="A11" s="3" t="inlineStr">
        <is>
          <t>作成した専門職</t>
        </is>
      </c>
      <c r="B11" s="16" t="n"/>
      <c r="C11" s="16" t="n"/>
      <c r="D11" s="16" t="n"/>
      <c r="E11" s="16" t="n"/>
      <c r="F11" s="17" t="n"/>
    </row>
    <row r="12" ht="22" customHeight="1">
      <c r="A12" s="5" t="inlineStr">
        <is>
          <t>氏名（記号）</t>
        </is>
      </c>
      <c r="B12" s="14" t="inlineStr">
        <is>
          <t>職員A</t>
        </is>
      </c>
      <c r="C12" s="41" t="n"/>
      <c r="D12" s="5" t="inlineStr">
        <is>
          <t>職種</t>
        </is>
      </c>
      <c r="E12" s="14" t="inlineStr">
        <is>
          <t>言語聴覚士</t>
        </is>
      </c>
      <c r="F12" s="41" t="n"/>
    </row>
    <row r="13" ht="22" customHeight="1">
      <c r="A13" s="5" t="inlineStr">
        <is>
          <t>資格取得日／任用日</t>
        </is>
      </c>
      <c r="B13" s="42" t="n">
        <v>42825</v>
      </c>
      <c r="C13" s="41" t="n"/>
      <c r="D13" s="5" t="inlineStr">
        <is>
          <t>児童福祉事業 従事年数</t>
        </is>
      </c>
      <c r="E13" s="14" t="inlineStr">
        <is>
          <t>9年5か月</t>
        </is>
      </c>
      <c r="F13" s="41" t="n"/>
    </row>
    <row r="14" ht="17" customHeight="1">
      <c r="A14" s="3" t="inlineStr">
        <is>
          <t>アセスメントの結果（Q&amp;A VOL1 問16 ①）</t>
        </is>
      </c>
      <c r="B14" s="16" t="n"/>
      <c r="C14" s="16" t="n"/>
      <c r="D14" s="16" t="n"/>
      <c r="E14" s="16" t="n"/>
      <c r="F14" s="17" t="n"/>
    </row>
    <row r="15" ht="22" customHeight="1">
      <c r="A15" s="5" t="inlineStr">
        <is>
          <t>実施日</t>
        </is>
      </c>
      <c r="B15" s="42" t="n">
        <v>46206</v>
      </c>
      <c r="C15" s="41" t="n"/>
      <c r="D15" s="5" t="inlineStr">
        <is>
          <t>方法（行動観察・検査名・他機関資料の参照等）</t>
        </is>
      </c>
      <c r="E15" s="14" t="inlineStr">
        <is>
          <t>自由遊び場面20分・課題場面20分の行動観察。あわせて〇〇クリニックで令和8年5月に実施された言語発達検査の結果（保護者提供）を参照。</t>
        </is>
      </c>
      <c r="F15" s="41" t="n"/>
    </row>
    <row r="16" ht="60" customHeight="1">
      <c r="A16" s="5" t="inlineStr">
        <is>
          <t>所見</t>
        </is>
      </c>
      <c r="B16" s="6" t="inlineStr">
        <is>
          <t>要求は指さしとクレーンが中心で、音声の自発は単語レベル。名詞の理解語彙に比べ表出が乏しい。課題場面では2〜3分で離席が見られるが、好みの玩具を用いると10分程度着席が続く。</t>
        </is>
      </c>
      <c r="C16" s="41" t="n"/>
      <c r="D16" s="41" t="n"/>
      <c r="E16" s="41" t="n"/>
      <c r="F16" s="41" t="n"/>
    </row>
    <row r="17" ht="17" customHeight="1">
      <c r="A17" s="3" t="inlineStr">
        <is>
          <t>5領域と重点領域（Q&amp;A VOL1 問16 ②）　◎重点／○関連／−対象外</t>
        </is>
      </c>
      <c r="B17" s="16" t="n"/>
      <c r="C17" s="16" t="n"/>
      <c r="D17" s="16" t="n"/>
      <c r="E17" s="16" t="n"/>
      <c r="F17" s="17" t="n"/>
    </row>
    <row r="18" ht="28" customHeight="1">
      <c r="A18" s="5" t="inlineStr">
        <is>
          <t>5領域</t>
        </is>
      </c>
      <c r="B18" s="13" t="inlineStr">
        <is>
          <t>健康・生活</t>
        </is>
      </c>
      <c r="C18" s="13" t="inlineStr">
        <is>
          <t>運動・感覚</t>
        </is>
      </c>
      <c r="D18" s="13" t="inlineStr">
        <is>
          <t>認知・行動</t>
        </is>
      </c>
      <c r="E18" s="13" t="inlineStr">
        <is>
          <t>言語・コミュニケーション</t>
        </is>
      </c>
      <c r="F18" s="13" t="inlineStr">
        <is>
          <t>人間関係・社会性</t>
        </is>
      </c>
    </row>
    <row r="19" ht="20" customHeight="1">
      <c r="A19" s="5" t="inlineStr">
        <is>
          <t>重点（◎／○／−）</t>
        </is>
      </c>
      <c r="B19" s="11" t="inlineStr">
        <is>
          <t>−</t>
        </is>
      </c>
      <c r="C19" s="11" t="inlineStr">
        <is>
          <t>−</t>
        </is>
      </c>
      <c r="D19" s="11" t="inlineStr">
        <is>
          <t>○</t>
        </is>
      </c>
      <c r="E19" s="11" t="inlineStr">
        <is>
          <t>◎</t>
        </is>
      </c>
      <c r="F19" s="11" t="inlineStr">
        <is>
          <t>○</t>
        </is>
      </c>
    </row>
    <row r="20" ht="30" customHeight="1">
      <c r="A20" s="5" t="inlineStr">
        <is>
          <t>障害特性を踏まえた配慮事項</t>
        </is>
      </c>
      <c r="B20" s="6" t="inlineStr">
        <is>
          <t>聴覚過敏があり大きな音で離席するため、活動室のパーティション内で実施する。終了5分前に予告する。</t>
        </is>
      </c>
      <c r="C20" s="41" t="n"/>
      <c r="D20" s="41" t="n"/>
      <c r="E20" s="41" t="n"/>
      <c r="F20" s="41" t="n"/>
    </row>
    <row r="21" ht="30" customHeight="1">
      <c r="A21" s="5" t="inlineStr">
        <is>
          <t>個別支援計画の支援との関連性</t>
        </is>
      </c>
      <c r="B21" s="6" t="inlineStr">
        <is>
          <t>個別支援計画の短期目標②に対応。集団活動では要求を代弁する対応をとっているが、本支援では代弁せず表出を待つ役割分担とする。</t>
        </is>
      </c>
      <c r="C21" s="41" t="n"/>
      <c r="D21" s="41" t="n"/>
      <c r="E21" s="41" t="n"/>
      <c r="F21" s="41" t="n"/>
    </row>
    <row r="22" ht="17" customHeight="1">
      <c r="A22" s="3" t="inlineStr">
        <is>
          <t>目標（Q&amp;A VOL1 問16 ③）</t>
        </is>
      </c>
      <c r="B22" s="16" t="n"/>
      <c r="C22" s="16" t="n"/>
      <c r="D22" s="16" t="n"/>
      <c r="E22" s="16" t="n"/>
      <c r="F22" s="17" t="n"/>
    </row>
    <row r="23" ht="30" customHeight="1">
      <c r="A23" s="5" t="inlineStr">
        <is>
          <t>長期目標</t>
        </is>
      </c>
      <c r="B23" s="6" t="inlineStr">
        <is>
          <t>令和8年10月末までに、要求場面で2語文「〇〇 ちょうだい」を1セッション中5回以上自発する</t>
        </is>
      </c>
      <c r="C23" s="41" t="n"/>
      <c r="D23" s="41" t="n"/>
      <c r="E23" s="41" t="n"/>
      <c r="F23" s="41" t="n"/>
    </row>
    <row r="24" ht="30" customHeight="1">
      <c r="A24" s="5" t="inlineStr">
        <is>
          <t>短期目標</t>
        </is>
      </c>
      <c r="B24" s="6" t="inlineStr">
        <is>
          <t>令和8年8月末までに、絵カードを手渡しながら単語を音声化する行動が1セッション中5回以上出る</t>
        </is>
      </c>
      <c r="C24" s="41" t="n"/>
      <c r="D24" s="41" t="n"/>
      <c r="E24" s="41" t="n"/>
      <c r="F24" s="41" t="n"/>
    </row>
    <row r="25" ht="22" customHeight="1">
      <c r="A25" s="5" t="inlineStr">
        <is>
          <t>達成時期</t>
        </is>
      </c>
      <c r="B25" s="14" t="inlineStr">
        <is>
          <t>令和8年10月末</t>
        </is>
      </c>
      <c r="C25" s="41" t="n"/>
      <c r="D25" s="5" t="inlineStr">
        <is>
          <t>評価指標（何をどう測るか）</t>
        </is>
      </c>
      <c r="E25" s="14" t="inlineStr">
        <is>
          <t>セッション中の自発回数を記録票にカウント（正の字）</t>
        </is>
      </c>
      <c r="F25" s="41" t="n"/>
    </row>
    <row r="26" ht="17" customHeight="1">
      <c r="A26" s="3" t="inlineStr">
        <is>
          <t>具体的な支援内容（Q&amp;A VOL1 問16 ④）</t>
        </is>
      </c>
      <c r="B26" s="16" t="n"/>
      <c r="C26" s="16" t="n"/>
      <c r="D26" s="16" t="n"/>
      <c r="E26" s="16" t="n"/>
      <c r="F26" s="17" t="n"/>
    </row>
    <row r="27" ht="60" customHeight="1">
      <c r="A27" s="5" t="inlineStr">
        <is>
          <t>支援内容（段階を追って記載）</t>
        </is>
      </c>
      <c r="B27" s="6" t="inlineStr">
        <is>
          <t>①好みの物を用いた要求場面の設定（3〜5場面）／②絵カード交換による要求の成立／③カード提示と同時の音声模倣を促す／④2語文への拡充（対象＋要求語）／⑤保護者への場面の共有と家庭での般化</t>
        </is>
      </c>
      <c r="C27" s="41" t="n"/>
      <c r="D27" s="41" t="n"/>
      <c r="E27" s="41" t="n"/>
      <c r="F27" s="41" t="n"/>
    </row>
    <row r="28" ht="17" customHeight="1">
      <c r="A28" s="3" t="inlineStr">
        <is>
          <t>支援の実施方法（Q&amp;A VOL1 問16 ⑤）</t>
        </is>
      </c>
      <c r="B28" s="16" t="n"/>
      <c r="C28" s="16" t="n"/>
      <c r="D28" s="16" t="n"/>
      <c r="E28" s="16" t="n"/>
      <c r="F28" s="17" t="n"/>
    </row>
    <row r="29" ht="22" customHeight="1">
      <c r="A29" s="5" t="inlineStr">
        <is>
          <t>実施形態</t>
        </is>
      </c>
      <c r="B29" s="14" t="inlineStr">
        <is>
          <t>個別</t>
        </is>
      </c>
      <c r="C29" s="41" t="n"/>
      <c r="D29" s="5" t="inlineStr">
        <is>
          <t>同席児童数（小集団の場合）</t>
        </is>
      </c>
      <c r="E29" s="14" t="n">
        <v>1</v>
      </c>
      <c r="F29" s="41" t="n"/>
    </row>
    <row r="30" ht="22" customHeight="1">
      <c r="A30" s="5" t="inlineStr">
        <is>
          <t>1回あたりの時間（分）</t>
        </is>
      </c>
      <c r="B30" s="14" t="n">
        <v>30</v>
      </c>
      <c r="C30" s="41" t="n"/>
      <c r="D30" s="5" t="inlineStr">
        <is>
          <t>小集団の数（組み合わせの場合）</t>
        </is>
      </c>
      <c r="E30" s="14" t="n"/>
      <c r="F30" s="41" t="n"/>
    </row>
    <row r="31" ht="22" customHeight="1">
      <c r="A31" s="5" t="inlineStr">
        <is>
          <t>実施頻度（月◯回）</t>
        </is>
      </c>
      <c r="B31" s="14" t="inlineStr">
        <is>
          <t>月4〜6回（利用日のうち火・木を基本）</t>
        </is>
      </c>
      <c r="C31" s="41" t="n"/>
      <c r="D31" s="5" t="inlineStr">
        <is>
          <t>実施場所</t>
        </is>
      </c>
      <c r="E31" s="14" t="inlineStr">
        <is>
          <t>活動室内パーティション</t>
        </is>
      </c>
      <c r="F31" s="41" t="n"/>
    </row>
    <row r="32" ht="22" customHeight="1">
      <c r="A32" s="5" t="inlineStr">
        <is>
          <t>実施期間</t>
        </is>
      </c>
      <c r="B32" s="14" t="inlineStr">
        <is>
          <t>令和8年8月1日〜令和8年10月31日</t>
        </is>
      </c>
      <c r="C32" s="41" t="n"/>
      <c r="D32" s="5" t="inlineStr">
        <is>
          <t>見直し予定日</t>
        </is>
      </c>
      <c r="E32" s="42" t="n">
        <v>46315</v>
      </c>
      <c r="F32" s="41" t="n"/>
    </row>
    <row r="33" ht="24" customHeight="1">
      <c r="A33" s="5" t="inlineStr">
        <is>
          <t>自動チェック（提供時間）</t>
        </is>
      </c>
      <c r="B33" s="24" t="inlineStr">
        <is>
          <t>OK：30分以上</t>
        </is>
      </c>
      <c r="C33" s="33" t="n"/>
      <c r="D33" s="33" t="n"/>
      <c r="E33" s="33" t="n"/>
      <c r="F33" s="33" t="n"/>
    </row>
    <row r="34" ht="24" customHeight="1">
      <c r="A34" s="5" t="inlineStr">
        <is>
          <t>自動チェック（実施形態）</t>
        </is>
      </c>
      <c r="B34" s="24" t="inlineStr">
        <is>
          <t>OK</t>
        </is>
      </c>
      <c r="C34" s="33" t="n"/>
      <c r="D34" s="33" t="n"/>
      <c r="E34" s="33" t="n"/>
      <c r="F34" s="33" t="n"/>
    </row>
    <row r="35" ht="17" customHeight="1">
      <c r="A35" s="3" t="inlineStr">
        <is>
          <t>説明・同意（留意事項通知 第二の2(1)⑫(四)エ／Q&amp;A VOL1 問16）</t>
        </is>
      </c>
      <c r="B35" s="16" t="n"/>
      <c r="C35" s="16" t="n"/>
      <c r="D35" s="16" t="n"/>
      <c r="E35" s="16" t="n"/>
      <c r="F35" s="17" t="n"/>
    </row>
    <row r="36" ht="22" customHeight="1">
      <c r="A36" s="5" t="inlineStr">
        <is>
          <t>本人への説明日</t>
        </is>
      </c>
      <c r="B36" s="42" t="n">
        <v>46231</v>
      </c>
      <c r="C36" s="41" t="n"/>
      <c r="D36" s="5" t="inlineStr">
        <is>
          <t>保護者への説明日</t>
        </is>
      </c>
      <c r="E36" s="42" t="n">
        <v>46231</v>
      </c>
      <c r="F36" s="41" t="n"/>
    </row>
    <row r="37" ht="22" customHeight="1">
      <c r="A37" s="5" t="inlineStr">
        <is>
          <t>説明者</t>
        </is>
      </c>
      <c r="B37" s="14" t="inlineStr">
        <is>
          <t>職員A（児発管A同席）</t>
        </is>
      </c>
      <c r="C37" s="41" t="n"/>
      <c r="D37" s="5" t="inlineStr">
        <is>
          <t>児発管 確認日</t>
        </is>
      </c>
      <c r="E37" s="42" t="n">
        <v>46231</v>
      </c>
      <c r="F37" s="41" t="n"/>
    </row>
    <row r="38" ht="22" customHeight="1">
      <c r="A38" s="5" t="inlineStr">
        <is>
          <t>同意日</t>
        </is>
      </c>
      <c r="B38" s="42" t="n">
        <v>46231</v>
      </c>
      <c r="C38" s="41" t="n"/>
      <c r="D38" s="5" t="inlineStr">
        <is>
          <t>保護者署名</t>
        </is>
      </c>
      <c r="E38" s="14" t="inlineStr">
        <is>
          <t>（保護者署名欄）</t>
        </is>
      </c>
      <c r="F38" s="41" t="n"/>
    </row>
    <row r="39" ht="24" customHeight="1">
      <c r="A39" s="5" t="inlineStr">
        <is>
          <t>自動チェック（同意）</t>
        </is>
      </c>
      <c r="B39" s="24" t="inlineStr">
        <is>
          <t>OK：同意日（令和8年7月28日）が計画期間の開始日（令和8年8月1日）以前です</t>
        </is>
      </c>
      <c r="C39" s="33" t="n"/>
      <c r="D39" s="33" t="n"/>
      <c r="E39" s="33" t="n"/>
      <c r="F39" s="33" t="n"/>
    </row>
    <row r="41">
      <c r="A41" s="2" t="inlineStr">
        <is>
          <t>※ この記入例の名称はすべて記号です（〇〇株式会社／児童発達支援・放課後等デイサービス 〇〇／職員A／児童A／〇〇クリニック）。実在の法人・事業所・個人とは関係ありません。　※ 自動チェック欄は記入例のため値で固定しています。空欄版（30_実施計画）では数式で判定されます。</t>
        </is>
      </c>
    </row>
    <row r="42"/>
  </sheetData>
  <mergeCells count="53">
    <mergeCell ref="E12:F12"/>
    <mergeCell ref="B7:C7"/>
    <mergeCell ref="B16:F16"/>
    <mergeCell ref="B25:C25"/>
    <mergeCell ref="E5:F5"/>
    <mergeCell ref="B31:C31"/>
    <mergeCell ref="A3:F3"/>
    <mergeCell ref="A26:F26"/>
    <mergeCell ref="B27:F27"/>
    <mergeCell ref="B12:C12"/>
    <mergeCell ref="B21:F21"/>
    <mergeCell ref="A2:F2"/>
    <mergeCell ref="E4:F4"/>
    <mergeCell ref="B39:F39"/>
    <mergeCell ref="E38:F38"/>
    <mergeCell ref="E29:F29"/>
    <mergeCell ref="A14:F14"/>
    <mergeCell ref="A8:F8"/>
    <mergeCell ref="A22:F22"/>
    <mergeCell ref="E13:F13"/>
    <mergeCell ref="A17:F17"/>
    <mergeCell ref="B23:F23"/>
    <mergeCell ref="A35:F35"/>
    <mergeCell ref="E9:F9"/>
    <mergeCell ref="E31:F31"/>
    <mergeCell ref="B13:C13"/>
    <mergeCell ref="A41:F42"/>
    <mergeCell ref="B38:C38"/>
    <mergeCell ref="E6:F6"/>
    <mergeCell ref="A28:F28"/>
    <mergeCell ref="B29:C29"/>
    <mergeCell ref="E30:F30"/>
    <mergeCell ref="E15:F15"/>
    <mergeCell ref="B34:F34"/>
    <mergeCell ref="B10:F10"/>
    <mergeCell ref="B37:C37"/>
    <mergeCell ref="E36:F36"/>
    <mergeCell ref="B9:C9"/>
    <mergeCell ref="B6:C6"/>
    <mergeCell ref="A11:F11"/>
    <mergeCell ref="B30:C30"/>
    <mergeCell ref="B15:C15"/>
    <mergeCell ref="B24:F24"/>
    <mergeCell ref="E32:F32"/>
    <mergeCell ref="B20:F20"/>
    <mergeCell ref="E25:F25"/>
    <mergeCell ref="B5:C5"/>
    <mergeCell ref="A1:F1"/>
    <mergeCell ref="B33:F33"/>
    <mergeCell ref="B36:C36"/>
    <mergeCell ref="E37:F37"/>
    <mergeCell ref="B32:C32"/>
    <mergeCell ref="B4:C4"/>
  </mergeCells>
  <pageMargins left="0.4" right="0.4" top="0.5" bottom="0.5" header="0.5" footer="0.5"/>
  <pageSetup orientation="portrait" paperSize="9" fitToHeight="0" fitToWidth="1"/>
</worksheet>
</file>

<file path=xl/worksheets/sheet14.xml><?xml version="1.0" encoding="utf-8"?>
<worksheet xmlns="http://schemas.openxmlformats.org/spreadsheetml/2006/main">
  <sheetPr>
    <tabColor rgb="00FCE4EC"/>
    <outlinePr summaryBelow="1" summaryRight="1"/>
    <pageSetUpPr fitToPage="1"/>
  </sheetPr>
  <dimension ref="A1:V16"/>
  <sheetViews>
    <sheetView workbookViewId="0">
      <pane xSplit="2" ySplit="4" topLeftCell="C5" activePane="bottomRight" state="frozen"/>
      <selection pane="topRight"/>
      <selection pane="bottomLeft"/>
      <selection pane="bottomRight" activeCell="A1" sqref="A1"/>
    </sheetView>
  </sheetViews>
  <sheetFormatPr baseColWidth="8" defaultRowHeight="15"/>
  <cols>
    <col width="5" customWidth="1" min="1" max="1"/>
    <col width="10" customWidth="1" min="2" max="2"/>
    <col width="11" customWidth="1" min="3" max="3"/>
    <col width="9" customWidth="1" min="4" max="4"/>
    <col width="9" customWidth="1" min="5" max="5"/>
    <col width="10" customWidth="1" min="6" max="6"/>
    <col width="13" customWidth="1" min="7" max="7"/>
    <col width="12" customWidth="1" min="8" max="8"/>
    <col width="8" customWidth="1" min="9" max="9"/>
    <col width="26" customWidth="1" min="10" max="10"/>
    <col width="11" customWidth="1" min="11" max="11"/>
    <col width="14" customWidth="1" min="12" max="12"/>
    <col width="20" customWidth="1" min="13" max="13"/>
    <col width="40" customWidth="1" min="14" max="14"/>
    <col width="26" customWidth="1" min="15" max="15"/>
    <col width="24" customWidth="1" min="16" max="16"/>
    <col width="24" customWidth="1" min="17" max="17"/>
    <col width="10" customWidth="1" min="18" max="18"/>
    <col width="11" customWidth="1" min="19" max="19"/>
    <col width="12" customWidth="1" min="20" max="20"/>
    <col width="9" customWidth="1" min="21" max="21"/>
    <col width="24" customWidth="1" min="22" max="22"/>
  </cols>
  <sheetData>
    <row r="1">
      <c r="A1" s="1" t="inlineStr">
        <is>
          <t>専門的支援 実施記録（月次台帳）（記入例）</t>
        </is>
      </c>
    </row>
    <row r="2" ht="28" customHeight="1">
      <c r="A2" s="2" t="inlineStr">
        <is>
          <t>記入例です。児童A・令和8年8月分（個別5回＋小集団1回）。名称はすべて記号であり、実在の法人・事業所・個人とは関係ありません。空欄版は 31_実施記録 です。</t>
        </is>
      </c>
    </row>
    <row r="3">
      <c r="A3" s="5" t="inlineStr">
        <is>
          <t>対象年月</t>
        </is>
      </c>
      <c r="B3" s="11" t="inlineStr">
        <is>
          <t>令和8年8月</t>
        </is>
      </c>
      <c r="D3" s="5" t="inlineStr">
        <is>
          <t>算定対象回の合計</t>
        </is>
      </c>
      <c r="F3" s="28">
        <f>SUM($U$5:$U$12)</f>
        <v/>
      </c>
      <c r="H3" s="12" t="inlineStr">
        <is>
          <t>※ この合計は事業所の延べ回数です。算定できる回数は児童ごとの限度回数で決まります（40_月次算定管理）。</t>
        </is>
      </c>
      <c r="I3" s="16" t="n"/>
      <c r="J3" s="16" t="n"/>
      <c r="K3" s="16" t="n"/>
      <c r="L3" s="16" t="n"/>
      <c r="M3" s="16" t="n"/>
      <c r="N3" s="16" t="n"/>
      <c r="O3" s="16" t="n"/>
      <c r="P3" s="16" t="n"/>
      <c r="Q3" s="16" t="n"/>
      <c r="R3" s="16" t="n"/>
      <c r="S3" s="16" t="n"/>
      <c r="T3" s="16" t="n"/>
      <c r="U3" s="16" t="n"/>
      <c r="V3" s="17" t="n"/>
    </row>
    <row r="4" ht="30" customHeight="1">
      <c r="A4" s="13" t="inlineStr">
        <is>
          <t>通番</t>
        </is>
      </c>
      <c r="B4" s="13" t="inlineStr">
        <is>
          <t>児童記号</t>
        </is>
      </c>
      <c r="C4" s="13" t="inlineStr">
        <is>
          <t>実施日</t>
        </is>
      </c>
      <c r="D4" s="13" t="inlineStr">
        <is>
          <t>開始時刻</t>
        </is>
      </c>
      <c r="E4" s="13" t="inlineStr">
        <is>
          <t>終了時刻</t>
        </is>
      </c>
      <c r="F4" s="13" t="inlineStr">
        <is>
          <t>提供時間(分)</t>
        </is>
      </c>
      <c r="G4" s="13" t="inlineStr">
        <is>
          <t>30分判定</t>
        </is>
      </c>
      <c r="H4" s="13" t="inlineStr">
        <is>
          <t>実施形態</t>
        </is>
      </c>
      <c r="I4" s="13" t="inlineStr">
        <is>
          <t>同席児童数</t>
        </is>
      </c>
      <c r="J4" s="13" t="inlineStr">
        <is>
          <t>形態判定</t>
        </is>
      </c>
      <c r="K4" s="13" t="inlineStr">
        <is>
          <t>実施者(記号)</t>
        </is>
      </c>
      <c r="L4" s="13" t="inlineStr">
        <is>
          <t>実施者の職種</t>
        </is>
      </c>
      <c r="M4" s="13" t="inlineStr">
        <is>
          <t>重点領域</t>
        </is>
      </c>
      <c r="N4" s="13" t="inlineStr">
        <is>
          <t>支援内容の要点</t>
        </is>
      </c>
      <c r="O4" s="13" t="inlineStr">
        <is>
          <t>児童の反応・様子</t>
        </is>
      </c>
      <c r="P4" s="13" t="inlineStr">
        <is>
          <t>目標に対する評価</t>
        </is>
      </c>
      <c r="Q4" s="13" t="inlineStr">
        <is>
          <t>次回への申し送り</t>
        </is>
      </c>
      <c r="R4" s="13" t="inlineStr">
        <is>
          <t>記録者</t>
        </is>
      </c>
      <c r="S4" s="13" t="inlineStr">
        <is>
          <t>記録日</t>
        </is>
      </c>
      <c r="T4" s="13" t="inlineStr">
        <is>
          <t>児発管確認日</t>
        </is>
      </c>
      <c r="U4" s="13" t="inlineStr">
        <is>
          <t>算定対象回</t>
        </is>
      </c>
      <c r="V4" s="13" t="inlineStr">
        <is>
          <t>実施者チェック(補助)</t>
        </is>
      </c>
    </row>
    <row r="5" ht="42" customHeight="1">
      <c r="A5" s="11" t="n">
        <v>1</v>
      </c>
      <c r="B5" s="11" t="inlineStr">
        <is>
          <t>児童A</t>
        </is>
      </c>
      <c r="C5" s="44" t="n">
        <v>46239</v>
      </c>
      <c r="D5" s="45" t="n">
        <v>0.4270833333333334</v>
      </c>
      <c r="E5" s="45" t="n">
        <v>0.4513888888888889</v>
      </c>
      <c r="F5" s="28">
        <f>IF(OR($D5="",$E5=""),"",ROUND(($E5-$D5)*1440,0))</f>
        <v/>
      </c>
      <c r="G5" s="28">
        <f>IF($F5="","",IF($F5&gt;=30,"OK","NG（30分未満）"))</f>
        <v/>
      </c>
      <c r="H5" s="11" t="inlineStr">
        <is>
          <t>個別</t>
        </is>
      </c>
      <c r="I5" s="11" t="n">
        <v>1</v>
      </c>
      <c r="J5" s="24">
        <f>IF($H5="","",IF(AND($H5="小集団",$I5&gt;5),"要確認（小集団は5名程度まで：留意事項通知 第二の2(1)⑫(四)ア）",IF(AND($H5="小集団の組み合わせ",$I5&gt;10),"要確認（2の小集団まで：Q&amp;A VOL1 問17）","OK")))</f>
        <v/>
      </c>
      <c r="K5" s="11" t="inlineStr">
        <is>
          <t>職員A</t>
        </is>
      </c>
      <c r="L5" s="11" t="inlineStr">
        <is>
          <t>言語聴覚士</t>
        </is>
      </c>
      <c r="M5" s="11" t="inlineStr">
        <is>
          <t>言語・コミュニケーション</t>
        </is>
      </c>
      <c r="N5" s="6" t="inlineStr">
        <is>
          <t>好みの玩具3種で要求場面を設定。絵カード交換は8回成立。カード提示時の音声模倣は2回。離席なし。</t>
        </is>
      </c>
      <c r="O5" s="6" t="inlineStr">
        <is>
          <t>開始直後は玩具に向かうが、カード提示で切り替えられた。</t>
        </is>
      </c>
      <c r="P5" s="6" t="inlineStr">
        <is>
          <t>短期目標に対し模倣2回。目標水準（5回）には未到達。</t>
        </is>
      </c>
      <c r="Q5" s="6" t="inlineStr">
        <is>
          <t>玩具の種類を1つ減らし、要求機会を密にする。</t>
        </is>
      </c>
      <c r="R5" s="11" t="inlineStr">
        <is>
          <t>職員A</t>
        </is>
      </c>
      <c r="S5" s="44" t="n">
        <v>46239</v>
      </c>
      <c r="T5" s="44" t="n">
        <v>46265</v>
      </c>
      <c r="U5" s="28">
        <f>IF(AND($G5="OK",$J5="OK",$B5&lt;&gt;"",$N5&lt;&gt;"",$K5&lt;&gt;"",$V5="可"),1,0)</f>
        <v/>
      </c>
      <c r="V5" s="28" t="inlineStr">
        <is>
          <t>可</t>
        </is>
      </c>
    </row>
    <row r="6" ht="42" customHeight="1">
      <c r="A6" s="11" t="n">
        <v>2</v>
      </c>
      <c r="B6" s="11" t="inlineStr">
        <is>
          <t>児童A</t>
        </is>
      </c>
      <c r="C6" s="44" t="n">
        <v>46241</v>
      </c>
      <c r="D6" s="45" t="n">
        <v>0.4236111111111111</v>
      </c>
      <c r="E6" s="45" t="n">
        <v>0.4479166666666667</v>
      </c>
      <c r="F6" s="28">
        <f>IF(OR($D6="",$E6=""),"",ROUND(($E6-$D6)*1440,0))</f>
        <v/>
      </c>
      <c r="G6" s="28">
        <f>IF($F6="","",IF($F6&gt;=30,"OK","NG（30分未満）"))</f>
        <v/>
      </c>
      <c r="H6" s="11" t="inlineStr">
        <is>
          <t>個別</t>
        </is>
      </c>
      <c r="I6" s="11" t="n">
        <v>1</v>
      </c>
      <c r="J6" s="24">
        <f>IF($H6="","",IF(AND($H6="小集団",$I6&gt;5),"要確認（小集団は5名程度まで：留意事項通知 第二の2(1)⑫(四)ア）",IF(AND($H6="小集団の組み合わせ",$I6&gt;10),"要確認（2の小集団まで：Q&amp;A VOL1 問17）","OK")))</f>
        <v/>
      </c>
      <c r="K6" s="11" t="inlineStr">
        <is>
          <t>職員A</t>
        </is>
      </c>
      <c r="L6" s="11" t="inlineStr">
        <is>
          <t>言語聴覚士</t>
        </is>
      </c>
      <c r="M6" s="11" t="inlineStr">
        <is>
          <t>言語・コミュニケーション</t>
        </is>
      </c>
      <c r="N6" s="6" t="inlineStr">
        <is>
          <t>音声模倣4回。「ちょうだい」の語尾のみ模倣。終了予告で切り替えできた。</t>
        </is>
      </c>
      <c r="O6" s="6" t="inlineStr">
        <is>
          <t>終了5分前の予告で混乱なく終了。</t>
        </is>
      </c>
      <c r="P6" s="6" t="inlineStr">
        <is>
          <t>模倣4回。前回より増加。</t>
        </is>
      </c>
      <c r="Q6" s="6" t="inlineStr">
        <is>
          <t>語頭音の提示を試す。</t>
        </is>
      </c>
      <c r="R6" s="11" t="inlineStr">
        <is>
          <t>職員A</t>
        </is>
      </c>
      <c r="S6" s="44" t="n">
        <v>46241</v>
      </c>
      <c r="T6" s="44" t="n">
        <v>46265</v>
      </c>
      <c r="U6" s="28">
        <f>IF(AND($G6="OK",$J6="OK",$B6&lt;&gt;"",$N6&lt;&gt;"",$K6&lt;&gt;"",$V6="可"),1,0)</f>
        <v/>
      </c>
      <c r="V6" s="28" t="inlineStr">
        <is>
          <t>可</t>
        </is>
      </c>
    </row>
    <row r="7" ht="42" customHeight="1">
      <c r="A7" s="11" t="n">
        <v>3</v>
      </c>
      <c r="B7" s="11" t="inlineStr">
        <is>
          <t>児童A</t>
        </is>
      </c>
      <c r="C7" s="44" t="n">
        <v>46253</v>
      </c>
      <c r="D7" s="45" t="n">
        <v>0.4270833333333334</v>
      </c>
      <c r="E7" s="45" t="n">
        <v>0.4479166666666667</v>
      </c>
      <c r="F7" s="28">
        <f>IF(OR($D7="",$E7=""),"",ROUND(($E7-$D7)*1440,0))</f>
        <v/>
      </c>
      <c r="G7" s="28">
        <f>IF($F7="","",IF($F7&gt;=30,"OK","NG（30分未満）"))</f>
        <v/>
      </c>
      <c r="H7" s="11" t="inlineStr">
        <is>
          <t>個別</t>
        </is>
      </c>
      <c r="I7" s="11" t="n">
        <v>1</v>
      </c>
      <c r="J7" s="24">
        <f>IF($H7="","",IF(AND($H7="小集団",$I7&gt;5),"要確認（小集団は5名程度まで：留意事項通知 第二の2(1)⑫(四)ア）",IF(AND($H7="小集団の組み合わせ",$I7&gt;10),"要確認（2の小集団まで：Q&amp;A VOL1 問17）","OK")))</f>
        <v/>
      </c>
      <c r="K7" s="11" t="inlineStr">
        <is>
          <t>職員A</t>
        </is>
      </c>
      <c r="L7" s="11" t="inlineStr">
        <is>
          <t>言語聴覚士</t>
        </is>
      </c>
      <c r="M7" s="11" t="inlineStr">
        <is>
          <t>言語・コミュニケーション</t>
        </is>
      </c>
      <c r="N7" s="6" t="inlineStr">
        <is>
          <t>音声模倣6回で短期目標の水準に到達。2語文の試行を開始。</t>
        </is>
      </c>
      <c r="O7" s="6" t="inlineStr">
        <is>
          <t>自発的にカードを持って接近する場面が増えた。</t>
        </is>
      </c>
      <c r="P7" s="6" t="inlineStr">
        <is>
          <t>短期目標 達成。長期目標（2語文）へ移行。</t>
        </is>
      </c>
      <c r="Q7" s="6" t="inlineStr">
        <is>
          <t>2語文のモデル提示を増やす。</t>
        </is>
      </c>
      <c r="R7" s="11" t="inlineStr">
        <is>
          <t>職員A</t>
        </is>
      </c>
      <c r="S7" s="44" t="n">
        <v>46253</v>
      </c>
      <c r="T7" s="44" t="n">
        <v>46265</v>
      </c>
      <c r="U7" s="28">
        <f>IF(AND($G7="OK",$J7="OK",$B7&lt;&gt;"",$N7&lt;&gt;"",$K7&lt;&gt;"",$V7="可"),1,0)</f>
        <v/>
      </c>
      <c r="V7" s="28" t="inlineStr">
        <is>
          <t>可</t>
        </is>
      </c>
    </row>
    <row r="8" ht="42" customHeight="1">
      <c r="A8" s="11" t="n">
        <v>4</v>
      </c>
      <c r="B8" s="11" t="inlineStr">
        <is>
          <t>児童A</t>
        </is>
      </c>
      <c r="C8" s="44" t="n">
        <v>46255</v>
      </c>
      <c r="D8" s="45" t="n">
        <v>0.4305555555555556</v>
      </c>
      <c r="E8" s="45" t="n">
        <v>0.4548611111111112</v>
      </c>
      <c r="F8" s="28">
        <f>IF(OR($D8="",$E8=""),"",ROUND(($E8-$D8)*1440,0))</f>
        <v/>
      </c>
      <c r="G8" s="28">
        <f>IF($F8="","",IF($F8&gt;=30,"OK","NG（30分未満）"))</f>
        <v/>
      </c>
      <c r="H8" s="11" t="inlineStr">
        <is>
          <t>小集団</t>
        </is>
      </c>
      <c r="I8" s="11" t="n">
        <v>2</v>
      </c>
      <c r="J8" s="24">
        <f>IF($H8="","",IF(AND($H8="小集団",$I8&gt;5),"要確認（小集団は5名程度まで：留意事項通知 第二の2(1)⑫(四)ア）",IF(AND($H8="小集団の組み合わせ",$I8&gt;10),"要確認（2の小集団まで：Q&amp;A VOL1 問17）","OK")))</f>
        <v/>
      </c>
      <c r="K8" s="11" t="inlineStr">
        <is>
          <t>職員A</t>
        </is>
      </c>
      <c r="L8" s="11" t="inlineStr">
        <is>
          <t>言語聴覚士</t>
        </is>
      </c>
      <c r="M8" s="11" t="inlineStr">
        <is>
          <t>言語・コミュニケーション</t>
        </is>
      </c>
      <c r="N8" s="6" t="inlineStr">
        <is>
          <t>児童Bと2名の小集団で順番待ちを含む要求場面。自発2語文1回。</t>
        </is>
      </c>
      <c r="O8" s="6" t="inlineStr">
        <is>
          <t>順番待ちの間の離席なし。他児の発話に注目する様子。</t>
        </is>
      </c>
      <c r="P8" s="6" t="inlineStr">
        <is>
          <t>長期目標に対し自発1回。</t>
        </is>
      </c>
      <c r="Q8" s="6" t="inlineStr">
        <is>
          <t>小集団は月1回程度とし、個別で試行回数を確保する。</t>
        </is>
      </c>
      <c r="R8" s="11" t="inlineStr">
        <is>
          <t>職員A</t>
        </is>
      </c>
      <c r="S8" s="44" t="n">
        <v>46255</v>
      </c>
      <c r="T8" s="44" t="n">
        <v>46265</v>
      </c>
      <c r="U8" s="28">
        <f>IF(AND($G8="OK",$J8="OK",$B8&lt;&gt;"",$N8&lt;&gt;"",$K8&lt;&gt;"",$V8="可"),1,0)</f>
        <v/>
      </c>
      <c r="V8" s="28" t="inlineStr">
        <is>
          <t>可</t>
        </is>
      </c>
    </row>
    <row r="9" ht="42" customHeight="1">
      <c r="A9" s="11" t="n">
        <v>5</v>
      </c>
      <c r="B9" s="11" t="inlineStr">
        <is>
          <t>児童A</t>
        </is>
      </c>
      <c r="C9" s="44" t="n">
        <v>46260</v>
      </c>
      <c r="D9" s="45" t="n">
        <v>0.4270833333333334</v>
      </c>
      <c r="E9" s="45" t="n">
        <v>0.4513888888888889</v>
      </c>
      <c r="F9" s="28">
        <f>IF(OR($D9="",$E9=""),"",ROUND(($E9-$D9)*1440,0))</f>
        <v/>
      </c>
      <c r="G9" s="28">
        <f>IF($F9="","",IF($F9&gt;=30,"OK","NG（30分未満）"))</f>
        <v/>
      </c>
      <c r="H9" s="11" t="inlineStr">
        <is>
          <t>個別</t>
        </is>
      </c>
      <c r="I9" s="11" t="n">
        <v>1</v>
      </c>
      <c r="J9" s="24">
        <f>IF($H9="","",IF(AND($H9="小集団",$I9&gt;5),"要確認（小集団は5名程度まで：留意事項通知 第二の2(1)⑫(四)ア）",IF(AND($H9="小集団の組み合わせ",$I9&gt;10),"要確認（2の小集団まで：Q&amp;A VOL1 問17）","OK")))</f>
        <v/>
      </c>
      <c r="K9" s="11" t="inlineStr">
        <is>
          <t>職員A</t>
        </is>
      </c>
      <c r="L9" s="11" t="inlineStr">
        <is>
          <t>言語聴覚士</t>
        </is>
      </c>
      <c r="M9" s="11" t="inlineStr">
        <is>
          <t>言語・コミュニケーション</t>
        </is>
      </c>
      <c r="N9" s="6" t="inlineStr">
        <is>
          <t>自発2語文3回。家庭でも「ジュース ちょうだい」が出たと保護者から報告。</t>
        </is>
      </c>
      <c r="O9" s="6" t="inlineStr">
        <is>
          <t>要求場面で自ら発話を試みる。</t>
        </is>
      </c>
      <c r="P9" s="6" t="inlineStr">
        <is>
          <t>長期目標に対し自発3回。般化の兆し。</t>
        </is>
      </c>
      <c r="Q9" s="6" t="inlineStr">
        <is>
          <t>家庭での場面を保護者と共有する。</t>
        </is>
      </c>
      <c r="R9" s="11" t="inlineStr">
        <is>
          <t>職員A</t>
        </is>
      </c>
      <c r="S9" s="44" t="n">
        <v>46260</v>
      </c>
      <c r="T9" s="44" t="n">
        <v>46265</v>
      </c>
      <c r="U9" s="28">
        <f>IF(AND($G9="OK",$J9="OK",$B9&lt;&gt;"",$N9&lt;&gt;"",$K9&lt;&gt;"",$V9="可"),1,0)</f>
        <v/>
      </c>
      <c r="V9" s="28" t="inlineStr">
        <is>
          <t>可</t>
        </is>
      </c>
    </row>
    <row r="10" ht="42" customHeight="1">
      <c r="A10" s="11" t="n">
        <v>6</v>
      </c>
      <c r="B10" s="11" t="inlineStr">
        <is>
          <t>児童A</t>
        </is>
      </c>
      <c r="C10" s="44" t="n">
        <v>46262</v>
      </c>
      <c r="D10" s="45" t="n">
        <v>0.4236111111111111</v>
      </c>
      <c r="E10" s="45" t="n">
        <v>0.4479166666666667</v>
      </c>
      <c r="F10" s="28">
        <f>IF(OR($D10="",$E10=""),"",ROUND(($E10-$D10)*1440,0))</f>
        <v/>
      </c>
      <c r="G10" s="28">
        <f>IF($F10="","",IF($F10&gt;=30,"OK","NG（30分未満）"))</f>
        <v/>
      </c>
      <c r="H10" s="11" t="inlineStr">
        <is>
          <t>個別</t>
        </is>
      </c>
      <c r="I10" s="11" t="n">
        <v>1</v>
      </c>
      <c r="J10" s="24">
        <f>IF($H10="","",IF(AND($H10="小集団",$I10&gt;5),"要確認（小集団は5名程度まで：留意事項通知 第二の2(1)⑫(四)ア）",IF(AND($H10="小集団の組み合わせ",$I10&gt;10),"要確認（2の小集団まで：Q&amp;A VOL1 問17）","OK")))</f>
        <v/>
      </c>
      <c r="K10" s="11" t="inlineStr">
        <is>
          <t>職員A</t>
        </is>
      </c>
      <c r="L10" s="11" t="inlineStr">
        <is>
          <t>言語聴覚士</t>
        </is>
      </c>
      <c r="M10" s="11" t="inlineStr">
        <is>
          <t>言語・コミュニケーション</t>
        </is>
      </c>
      <c r="N10" s="6" t="inlineStr">
        <is>
          <t>自発2語文4回。長期目標の水準に接近。10月の見直しまで内容継続。</t>
        </is>
      </c>
      <c r="O10" s="6" t="inlineStr">
        <is>
          <t>終始着席。離席なし。</t>
        </is>
      </c>
      <c r="P10" s="6" t="inlineStr">
        <is>
          <t>長期目標に対し自発4回（目標5回）。</t>
        </is>
      </c>
      <c r="Q10" s="6" t="inlineStr">
        <is>
          <t>9月も同内容で継続。10/20に見直し。</t>
        </is>
      </c>
      <c r="R10" s="11" t="inlineStr">
        <is>
          <t>職員A</t>
        </is>
      </c>
      <c r="S10" s="44" t="n">
        <v>46262</v>
      </c>
      <c r="T10" s="44" t="n">
        <v>46265</v>
      </c>
      <c r="U10" s="28">
        <f>IF(AND($G10="OK",$J10="OK",$B10&lt;&gt;"",$N10&lt;&gt;"",$K10&lt;&gt;"",$V10="可"),1,0)</f>
        <v/>
      </c>
      <c r="V10" s="28" t="inlineStr">
        <is>
          <t>可</t>
        </is>
      </c>
    </row>
    <row r="11" ht="42" customHeight="1">
      <c r="A11" s="11" t="n">
        <v>7</v>
      </c>
      <c r="B11" s="11" t="n"/>
      <c r="C11" s="43" t="n"/>
      <c r="D11" s="45" t="n"/>
      <c r="E11" s="45" t="n"/>
      <c r="F11" s="28">
        <f>IF(OR($D11="",$E11=""),"",ROUND(($E11-$D11)*1440,0))</f>
        <v/>
      </c>
      <c r="G11" s="28">
        <f>IF($F11="","",IF($F11&gt;=30,"OK","NG（30分未満）"))</f>
        <v/>
      </c>
      <c r="H11" s="11" t="n"/>
      <c r="I11" s="11" t="n"/>
      <c r="J11" s="24">
        <f>IF($H11="","",IF(AND($H11="小集団",$I11&gt;5),"要確認（小集団は5名程度まで：留意事項通知 第二の2(1)⑫(四)ア）",IF(AND($H11="小集団の組み合わせ",$I11&gt;10),"要確認（2の小集団まで：Q&amp;A VOL1 問17）","OK")))</f>
        <v/>
      </c>
      <c r="K11" s="11" t="n"/>
      <c r="L11" s="11" t="n"/>
      <c r="M11" s="11" t="n"/>
      <c r="N11" s="6" t="n"/>
      <c r="O11" s="6" t="n"/>
      <c r="P11" s="6" t="n"/>
      <c r="Q11" s="6" t="n"/>
      <c r="R11" s="11" t="n"/>
      <c r="S11" s="43" t="n"/>
      <c r="T11" s="43" t="n"/>
      <c r="U11" s="28">
        <f>IF(AND($G11="OK",$J11="OK",$B11&lt;&gt;"",$N11&lt;&gt;"",$K11&lt;&gt;"",$V11="可"),1,0)</f>
        <v/>
      </c>
      <c r="V11" s="28" t="inlineStr">
        <is>
          <t>可</t>
        </is>
      </c>
    </row>
    <row r="12" ht="42" customHeight="1">
      <c r="A12" s="11" t="n">
        <v>8</v>
      </c>
      <c r="B12" s="11" t="n"/>
      <c r="C12" s="43" t="n"/>
      <c r="D12" s="45" t="n"/>
      <c r="E12" s="45" t="n"/>
      <c r="F12" s="28">
        <f>IF(OR($D12="",$E12=""),"",ROUND(($E12-$D12)*1440,0))</f>
        <v/>
      </c>
      <c r="G12" s="28">
        <f>IF($F12="","",IF($F12&gt;=30,"OK","NG（30分未満）"))</f>
        <v/>
      </c>
      <c r="H12" s="11" t="n"/>
      <c r="I12" s="11" t="n"/>
      <c r="J12" s="24">
        <f>IF($H12="","",IF(AND($H12="小集団",$I12&gt;5),"要確認（小集団は5名程度まで：留意事項通知 第二の2(1)⑫(四)ア）",IF(AND($H12="小集団の組み合わせ",$I12&gt;10),"要確認（2の小集団まで：Q&amp;A VOL1 問17）","OK")))</f>
        <v/>
      </c>
      <c r="K12" s="11" t="n"/>
      <c r="L12" s="11" t="n"/>
      <c r="M12" s="11" t="n"/>
      <c r="N12" s="6" t="n"/>
      <c r="O12" s="6" t="n"/>
      <c r="P12" s="6" t="n"/>
      <c r="Q12" s="6" t="n"/>
      <c r="R12" s="11" t="n"/>
      <c r="S12" s="43" t="n"/>
      <c r="T12" s="43" t="n"/>
      <c r="U12" s="28">
        <f>IF(AND($G12="OK",$J12="OK",$B12&lt;&gt;"",$N12&lt;&gt;"",$K12&lt;&gt;"",$V12="可"),1,0)</f>
        <v/>
      </c>
      <c r="V12" s="28" t="inlineStr">
        <is>
          <t>可</t>
        </is>
      </c>
    </row>
    <row r="15">
      <c r="A15" s="2" t="inlineStr">
        <is>
          <t>記録者 職員A／記録日 各実施日当日／児発管A確認 令和8年8月31日　※ 提供時間・30分判定・形態判定・算定対象回は空欄版と同じ数式が入っており、計算が動いている状態を見せています。V列（実施者チェック）だけは記入例のため「可」で固定しています（空欄版では 20_専門職員台帳 を参照します）。※ 名称はすべて記号です。実在の法人・事業所・個人とは関係ありません。</t>
        </is>
      </c>
    </row>
    <row r="16"/>
  </sheetData>
  <mergeCells count="4">
    <mergeCell ref="A2:V2"/>
    <mergeCell ref="H3:V3"/>
    <mergeCell ref="A1:V1"/>
    <mergeCell ref="A15:U16"/>
  </mergeCells>
  <dataValidations count="2">
    <dataValidation sqref="H5:H12" showDropDown="0" showInputMessage="0" showErrorMessage="0" allowBlank="1" type="list">
      <formula1>"個別,小集団,小集団の組み合わせ"</formula1>
    </dataValidation>
    <dataValidation sqref="M5:M12" showDropDown="0" showInputMessage="0" showErrorMessage="0" allowBlank="1" type="list">
      <formula1>"健康・生活,運動・感覚,認知・行動,言語・コミュニケーション,人間関係・社会性"</formula1>
    </dataValidation>
  </dataValidations>
  <pageMargins left="0.4" right="0.4" top="0.5" bottom="0.5" header="0.5" footer="0.5"/>
  <pageSetup orientation="landscape" paperSize="9" fitToHeight="0" fitToWidth="1"/>
</worksheet>
</file>

<file path=xl/worksheets/sheet15.xml><?xml version="1.0" encoding="utf-8"?>
<worksheet xmlns="http://schemas.openxmlformats.org/spreadsheetml/2006/main">
  <sheetPr>
    <tabColor rgb="00FCE4EC"/>
    <outlinePr summaryBelow="1" summaryRight="1"/>
    <pageSetUpPr fitToPage="1"/>
  </sheetPr>
  <dimension ref="A1:Q15"/>
  <sheetViews>
    <sheetView workbookViewId="0">
      <pane xSplit="2" ySplit="3" topLeftCell="C4" activePane="bottomRight" state="frozen"/>
      <selection pane="topRight"/>
      <selection pane="bottomLeft"/>
      <selection pane="bottomRight" activeCell="A1" sqref="A1"/>
    </sheetView>
  </sheetViews>
  <sheetFormatPr baseColWidth="8" defaultRowHeight="15"/>
  <cols>
    <col width="5" customWidth="1" min="1" max="1"/>
    <col width="11" customWidth="1" min="2" max="2"/>
    <col width="20" customWidth="1" min="3" max="3"/>
    <col width="13" customWidth="1" min="4" max="4"/>
    <col width="16" customWidth="1" min="5" max="5"/>
    <col width="9" customWidth="1" min="6" max="6"/>
    <col width="9" customWidth="1" min="7" max="7"/>
    <col width="9" customWidth="1" min="8" max="8"/>
    <col width="9" customWidth="1" min="9" max="9"/>
    <col width="9" customWidth="1" min="10" max="10"/>
    <col width="13" customWidth="1" min="11" max="11"/>
    <col width="13" customWidth="1" min="12" max="12"/>
    <col width="14" customWidth="1" min="13" max="13"/>
    <col width="26" customWidth="1" min="14" max="14"/>
    <col width="10" customWidth="1" min="15" max="15"/>
    <col width="12" customWidth="1" min="16" max="16"/>
    <col width="38" customWidth="1" min="17" max="17"/>
  </cols>
  <sheetData>
    <row r="1">
      <c r="A1" s="1" t="inlineStr">
        <is>
          <t>月次算定管理（記入例・令和8年8月・多機能型）</t>
        </is>
      </c>
    </row>
    <row r="2" ht="28" customHeight="1">
      <c r="A2" s="2" t="inlineStr">
        <is>
          <t>児発6回帯／児発4回帯＋超過／放デイ2回帯／放デイ4回帯／放デイ6回帯の5パターンを収録しています。限度回数・算定回数・超過回数・算定単位は空欄版と同じ数式が入っています。概算額は自己完結させるため 六級地・放デイ非重心（10.36円）で固定して計算しています。名称はすべて記号であり、実在の法人・事業所・個人とは関係ありません。</t>
        </is>
      </c>
    </row>
    <row r="3" ht="30" customHeight="1">
      <c r="A3" s="13" t="inlineStr">
        <is>
          <t>通番</t>
        </is>
      </c>
      <c r="B3" s="13" t="inlineStr">
        <is>
          <t>児童記号</t>
        </is>
      </c>
      <c r="C3" s="13" t="inlineStr">
        <is>
          <t>サービス種別</t>
        </is>
      </c>
      <c r="D3" s="13" t="inlineStr">
        <is>
          <t>当月の実利用日数</t>
        </is>
      </c>
      <c r="E3" s="13" t="inlineStr">
        <is>
          <t>計画に位置付けた当月利用日数</t>
        </is>
      </c>
      <c r="F3" s="13" t="inlineStr">
        <is>
          <t>判定日数</t>
        </is>
      </c>
      <c r="G3" s="13" t="inlineStr">
        <is>
          <t>限度回数</t>
        </is>
      </c>
      <c r="H3" s="13" t="inlineStr">
        <is>
          <t>実施回数</t>
        </is>
      </c>
      <c r="I3" s="13" t="inlineStr">
        <is>
          <t>算定回数</t>
        </is>
      </c>
      <c r="J3" s="13" t="inlineStr">
        <is>
          <t>超過回数</t>
        </is>
      </c>
      <c r="K3" s="13" t="inlineStr">
        <is>
          <t>実施計画作成日</t>
        </is>
      </c>
      <c r="L3" s="13" t="inlineStr">
        <is>
          <t>保護者同意日</t>
        </is>
      </c>
      <c r="M3" s="13" t="inlineStr">
        <is>
          <t>当月の初回実施日</t>
        </is>
      </c>
      <c r="N3" s="13" t="inlineStr">
        <is>
          <t>同意先行判定</t>
        </is>
      </c>
      <c r="O3" s="13" t="inlineStr">
        <is>
          <t>算定単位</t>
        </is>
      </c>
      <c r="P3" s="13" t="inlineStr">
        <is>
          <t>概算額(円)</t>
        </is>
      </c>
      <c r="Q3" s="13" t="inlineStr">
        <is>
          <t>判定</t>
        </is>
      </c>
    </row>
    <row r="4">
      <c r="A4" s="11" t="n">
        <v>1</v>
      </c>
      <c r="B4" s="11" t="inlineStr">
        <is>
          <t>児童A</t>
        </is>
      </c>
      <c r="C4" s="11" t="inlineStr">
        <is>
          <t>児童発達支援</t>
        </is>
      </c>
      <c r="D4" s="11" t="n">
        <v>14</v>
      </c>
      <c r="E4" s="11" t="n">
        <v>14</v>
      </c>
      <c r="F4" s="28">
        <f>IF($D4="","",IF($E4="",$D4,MIN($D4,$E4)))</f>
        <v/>
      </c>
      <c r="G4" s="28">
        <f>IF($F4="","",IF($C4="児童発達支援",IF($F4&gt;=12,6,4),IF($C4="放課後等デイサービス",IF($F4&gt;=12,6,IF($F4&gt;=6,4,2)),"")))</f>
        <v/>
      </c>
      <c r="H4" s="11" t="n">
        <v>6</v>
      </c>
      <c r="I4" s="28">
        <f>IF(OR($G4="",$H4=""),"",MIN($H4,$G4))</f>
        <v/>
      </c>
      <c r="J4" s="28">
        <f>IF(OR($G4="",$H4=""),"",MAX(0,$H4-$G4))</f>
        <v/>
      </c>
      <c r="K4" s="43" t="n">
        <v>46231</v>
      </c>
      <c r="L4" s="43" t="n">
        <v>46231</v>
      </c>
      <c r="M4" s="43" t="n">
        <v>46239</v>
      </c>
      <c r="N4" s="24">
        <f>IF(OR($L4="",$M4=""),"",IF($L4&lt;=$M4,"OK","NG（同意日が初回実施日より後）"))</f>
        <v/>
      </c>
      <c r="O4" s="28">
        <f>IF($I4="","",$I4*'01_単位数マスタ'!$E$3)</f>
        <v/>
      </c>
      <c r="P4" s="36">
        <f>IF($O4="","",ROUNDDOWN($O4*10.36,0))</f>
        <v/>
      </c>
      <c r="Q4" s="24">
        <f>IF($B4="","",IF($J4&gt;0,"⚠上限超過 "&amp;$J4&amp;"回は算定不可",IF($N4&lt;&gt;"OK","NG（同意が初回実施日より後／未取得）","OK")))</f>
        <v/>
      </c>
    </row>
    <row r="5">
      <c r="A5" s="11" t="n">
        <v>2</v>
      </c>
      <c r="B5" s="11" t="inlineStr">
        <is>
          <t>児童B</t>
        </is>
      </c>
      <c r="C5" s="11" t="inlineStr">
        <is>
          <t>児童発達支援</t>
        </is>
      </c>
      <c r="D5" s="11" t="n">
        <v>8</v>
      </c>
      <c r="E5" s="11" t="n">
        <v>8</v>
      </c>
      <c r="F5" s="28">
        <f>IF($D5="","",IF($E5="",$D5,MIN($D5,$E5)))</f>
        <v/>
      </c>
      <c r="G5" s="28">
        <f>IF($F5="","",IF($C5="児童発達支援",IF($F5&gt;=12,6,4),IF($C5="放課後等デイサービス",IF($F5&gt;=12,6,IF($F5&gt;=6,4,2)),"")))</f>
        <v/>
      </c>
      <c r="H5" s="11" t="n">
        <v>5</v>
      </c>
      <c r="I5" s="28">
        <f>IF(OR($G5="",$H5=""),"",MIN($H5,$G5))</f>
        <v/>
      </c>
      <c r="J5" s="28">
        <f>IF(OR($G5="",$H5=""),"",MAX(0,$H5-$G5))</f>
        <v/>
      </c>
      <c r="K5" s="43" t="n">
        <v>46233</v>
      </c>
      <c r="L5" s="43" t="n">
        <v>46233</v>
      </c>
      <c r="M5" s="43" t="n">
        <v>46238</v>
      </c>
      <c r="N5" s="24">
        <f>IF(OR($L5="",$M5=""),"",IF($L5&lt;=$M5,"OK","NG（同意日が初回実施日より後）"))</f>
        <v/>
      </c>
      <c r="O5" s="28">
        <f>IF($I5="","",$I5*'01_単位数マスタ'!$E$3)</f>
        <v/>
      </c>
      <c r="P5" s="36">
        <f>IF($O5="","",ROUNDDOWN($O5*10.36,0))</f>
        <v/>
      </c>
      <c r="Q5" s="24">
        <f>IF($B5="","",IF($J5&gt;0,"⚠上限超過 "&amp;$J5&amp;"回は算定不可",IF($N5&lt;&gt;"OK","NG（同意が初回実施日より後／未取得）","OK")))</f>
        <v/>
      </c>
    </row>
    <row r="6">
      <c r="A6" s="11" t="n">
        <v>3</v>
      </c>
      <c r="B6" s="11" t="inlineStr">
        <is>
          <t>児童C</t>
        </is>
      </c>
      <c r="C6" s="11" t="inlineStr">
        <is>
          <t>放課後等デイサービス</t>
        </is>
      </c>
      <c r="D6" s="11" t="n">
        <v>5</v>
      </c>
      <c r="E6" s="11" t="n">
        <v>8</v>
      </c>
      <c r="F6" s="28">
        <f>IF($D6="","",IF($E6="",$D6,MIN($D6,$E6)))</f>
        <v/>
      </c>
      <c r="G6" s="28">
        <f>IF($F6="","",IF($C6="児童発達支援",IF($F6&gt;=12,6,4),IF($C6="放課後等デイサービス",IF($F6&gt;=12,6,IF($F6&gt;=6,4,2)),"")))</f>
        <v/>
      </c>
      <c r="H6" s="11" t="n">
        <v>2</v>
      </c>
      <c r="I6" s="28">
        <f>IF(OR($G6="",$H6=""),"",MIN($H6,$G6))</f>
        <v/>
      </c>
      <c r="J6" s="28">
        <f>IF(OR($G6="",$H6=""),"",MAX(0,$H6-$G6))</f>
        <v/>
      </c>
      <c r="K6" s="43" t="n">
        <v>46228</v>
      </c>
      <c r="L6" s="43" t="n">
        <v>46228</v>
      </c>
      <c r="M6" s="43" t="n">
        <v>46240</v>
      </c>
      <c r="N6" s="24">
        <f>IF(OR($L6="",$M6=""),"",IF($L6&lt;=$M6,"OK","NG（同意日が初回実施日より後）"))</f>
        <v/>
      </c>
      <c r="O6" s="28">
        <f>IF($I6="","",$I6*'01_単位数マスタ'!$E$3)</f>
        <v/>
      </c>
      <c r="P6" s="36">
        <f>IF($O6="","",ROUNDDOWN($O6*10.36,0))</f>
        <v/>
      </c>
      <c r="Q6" s="24">
        <f>IF($B6="","",IF($J6&gt;0,"⚠上限超過 "&amp;$J6&amp;"回は算定不可",IF($N6&lt;&gt;"OK","NG（同意が初回実施日より後／未取得）","OK")))</f>
        <v/>
      </c>
    </row>
    <row r="7">
      <c r="A7" s="11" t="n">
        <v>4</v>
      </c>
      <c r="B7" s="11" t="inlineStr">
        <is>
          <t>児童D</t>
        </is>
      </c>
      <c r="C7" s="11" t="inlineStr">
        <is>
          <t>放課後等デイサービス</t>
        </is>
      </c>
      <c r="D7" s="11" t="n">
        <v>11</v>
      </c>
      <c r="E7" s="11" t="n">
        <v>11</v>
      </c>
      <c r="F7" s="28">
        <f>IF($D7="","",IF($E7="",$D7,MIN($D7,$E7)))</f>
        <v/>
      </c>
      <c r="G7" s="28">
        <f>IF($F7="","",IF($C7="児童発達支援",IF($F7&gt;=12,6,4),IF($C7="放課後等デイサービス",IF($F7&gt;=12,6,IF($F7&gt;=6,4,2)),"")))</f>
        <v/>
      </c>
      <c r="H7" s="11" t="n">
        <v>4</v>
      </c>
      <c r="I7" s="28">
        <f>IF(OR($G7="",$H7=""),"",MIN($H7,$G7))</f>
        <v/>
      </c>
      <c r="J7" s="28">
        <f>IF(OR($G7="",$H7=""),"",MAX(0,$H7-$G7))</f>
        <v/>
      </c>
      <c r="K7" s="43" t="n">
        <v>46228</v>
      </c>
      <c r="L7" s="43" t="n">
        <v>46228</v>
      </c>
      <c r="M7" s="43" t="n">
        <v>46237</v>
      </c>
      <c r="N7" s="24">
        <f>IF(OR($L7="",$M7=""),"",IF($L7&lt;=$M7,"OK","NG（同意日が初回実施日より後）"))</f>
        <v/>
      </c>
      <c r="O7" s="28">
        <f>IF($I7="","",$I7*'01_単位数マスタ'!$E$3)</f>
        <v/>
      </c>
      <c r="P7" s="36">
        <f>IF($O7="","",ROUNDDOWN($O7*10.36,0))</f>
        <v/>
      </c>
      <c r="Q7" s="24">
        <f>IF($B7="","",IF($J7&gt;0,"⚠上限超過 "&amp;$J7&amp;"回は算定不可",IF($N7&lt;&gt;"OK","NG（同意が初回実施日より後／未取得）","OK")))</f>
        <v/>
      </c>
    </row>
    <row r="8">
      <c r="A8" s="11" t="n">
        <v>5</v>
      </c>
      <c r="B8" s="11" t="inlineStr">
        <is>
          <t>児童E</t>
        </is>
      </c>
      <c r="C8" s="11" t="inlineStr">
        <is>
          <t>放課後等デイサービス</t>
        </is>
      </c>
      <c r="D8" s="11" t="n">
        <v>12</v>
      </c>
      <c r="E8" s="11" t="n">
        <v>12</v>
      </c>
      <c r="F8" s="28">
        <f>IF($D8="","",IF($E8="",$D8,MIN($D8,$E8)))</f>
        <v/>
      </c>
      <c r="G8" s="28">
        <f>IF($F8="","",IF($C8="児童発達支援",IF($F8&gt;=12,6,4),IF($C8="放課後等デイサービス",IF($F8&gt;=12,6,IF($F8&gt;=6,4,2)),"")))</f>
        <v/>
      </c>
      <c r="H8" s="11" t="n">
        <v>3</v>
      </c>
      <c r="I8" s="28">
        <f>IF(OR($G8="",$H8=""),"",MIN($H8,$G8))</f>
        <v/>
      </c>
      <c r="J8" s="28">
        <f>IF(OR($G8="",$H8=""),"",MAX(0,$H8-$G8))</f>
        <v/>
      </c>
      <c r="K8" s="43" t="n">
        <v>46229</v>
      </c>
      <c r="L8" s="43" t="n">
        <v>46229</v>
      </c>
      <c r="M8" s="43" t="n">
        <v>46241</v>
      </c>
      <c r="N8" s="24">
        <f>IF(OR($L8="",$M8=""),"",IF($L8&lt;=$M8,"OK","NG（同意日が初回実施日より後）"))</f>
        <v/>
      </c>
      <c r="O8" s="28">
        <f>IF($I8="","",$I8*'01_単位数マスタ'!$E$3)</f>
        <v/>
      </c>
      <c r="P8" s="36">
        <f>IF($O8="","",ROUNDDOWN($O8*10.36,0))</f>
        <v/>
      </c>
      <c r="Q8" s="24">
        <f>IF($B8="","",IF($J8&gt;0,"⚠上限超過 "&amp;$J8&amp;"回は算定不可",IF($N8&lt;&gt;"OK","NG（同意が初回実施日より後／未取得）","OK")))</f>
        <v/>
      </c>
    </row>
    <row r="9">
      <c r="A9" s="37" t="inlineStr">
        <is>
          <t>合計</t>
        </is>
      </c>
      <c r="B9" s="16" t="n"/>
      <c r="C9" s="16" t="n"/>
      <c r="D9" s="16" t="n"/>
      <c r="E9" s="16" t="n"/>
      <c r="F9" s="16" t="n"/>
      <c r="G9" s="17" t="n"/>
      <c r="H9" s="38">
        <f>SUM($H$4:$H$8)</f>
        <v/>
      </c>
      <c r="I9" s="38">
        <f>SUM($I$4:$I$8)</f>
        <v/>
      </c>
      <c r="J9" s="38">
        <f>SUM($J$4:$J$8)</f>
        <v/>
      </c>
      <c r="K9" s="7" t="n"/>
      <c r="L9" s="7" t="n"/>
      <c r="M9" s="7" t="n"/>
      <c r="N9" s="7" t="n"/>
      <c r="O9" s="39">
        <f>SUM($O$4:$O$8)</f>
        <v/>
      </c>
      <c r="P9" s="39">
        <f>SUM($P$4:$P$8)</f>
        <v/>
      </c>
      <c r="Q9" s="7" t="n"/>
    </row>
    <row r="11">
      <c r="A11" s="15" t="inlineStr">
        <is>
          <t>この表で見てほしいところ</t>
        </is>
      </c>
      <c r="B11" s="16" t="n"/>
      <c r="C11" s="16" t="n"/>
      <c r="D11" s="16" t="n"/>
      <c r="E11" s="16" t="n"/>
      <c r="F11" s="16" t="n"/>
      <c r="G11" s="16" t="n"/>
      <c r="H11" s="16" t="n"/>
      <c r="I11" s="16" t="n"/>
      <c r="J11" s="16" t="n"/>
      <c r="K11" s="16" t="n"/>
      <c r="L11" s="16" t="n"/>
      <c r="M11" s="16" t="n"/>
      <c r="N11" s="16" t="n"/>
      <c r="O11" s="16" t="n"/>
      <c r="P11" s="16" t="n"/>
      <c r="Q11" s="17" t="n"/>
    </row>
    <row r="12" ht="30" customHeight="1">
      <c r="A12" s="6" t="inlineStr">
        <is>
          <t>児童B：児童発達支援で月8日利用なので限度は4回。5回実施しても算定できるのは4回。1回分（150単位）は請求してはいけません。</t>
        </is>
      </c>
      <c r="B12" s="16" t="n"/>
      <c r="C12" s="16" t="n"/>
      <c r="D12" s="16" t="n"/>
      <c r="E12" s="16" t="n"/>
      <c r="F12" s="16" t="n"/>
      <c r="G12" s="16" t="n"/>
      <c r="H12" s="16" t="n"/>
      <c r="I12" s="16" t="n"/>
      <c r="J12" s="16" t="n"/>
      <c r="K12" s="16" t="n"/>
      <c r="L12" s="16" t="n"/>
      <c r="M12" s="16" t="n"/>
      <c r="N12" s="16" t="n"/>
      <c r="O12" s="16" t="n"/>
      <c r="P12" s="16" t="n"/>
      <c r="Q12" s="17" t="n"/>
    </row>
    <row r="13" ht="30" customHeight="1">
      <c r="A13" s="6" t="inlineStr">
        <is>
          <t>児童C：放課後等デイサービスで月5日利用。放デイにだけある「6日未満＝2回」の段に当たります。児発の感覚で4回算定すると2回分が返還対象になります。また個別支援計画上は8日を位置付けていましたが実利用が5日だったため、小さい方の5日で判定しています。</t>
        </is>
      </c>
      <c r="B13" s="16" t="n"/>
      <c r="C13" s="16" t="n"/>
      <c r="D13" s="16" t="n"/>
      <c r="E13" s="16" t="n"/>
      <c r="F13" s="16" t="n"/>
      <c r="G13" s="16" t="n"/>
      <c r="H13" s="16" t="n"/>
      <c r="I13" s="16" t="n"/>
      <c r="J13" s="16" t="n"/>
      <c r="K13" s="16" t="n"/>
      <c r="L13" s="16" t="n"/>
      <c r="M13" s="16" t="n"/>
      <c r="N13" s="16" t="n"/>
      <c r="O13" s="16" t="n"/>
      <c r="P13" s="16" t="n"/>
      <c r="Q13" s="17" t="n"/>
    </row>
    <row r="14" ht="30" customHeight="1">
      <c r="A14" s="6" t="inlineStr">
        <is>
          <t>児童E：月12日以上なので限度は6回ですが、実施は3回。限度は「上限」であって「目標」ではありません。回数を埋めるために内容の薄い支援を足すと、記録の質が落ちて指摘対象になります。</t>
        </is>
      </c>
      <c r="B14" s="16" t="n"/>
      <c r="C14" s="16" t="n"/>
      <c r="D14" s="16" t="n"/>
      <c r="E14" s="16" t="n"/>
      <c r="F14" s="16" t="n"/>
      <c r="G14" s="16" t="n"/>
      <c r="H14" s="16" t="n"/>
      <c r="I14" s="16" t="n"/>
      <c r="J14" s="16" t="n"/>
      <c r="K14" s="16" t="n"/>
      <c r="L14" s="16" t="n"/>
      <c r="M14" s="16" t="n"/>
      <c r="N14" s="16" t="n"/>
      <c r="O14" s="16" t="n"/>
      <c r="P14" s="16" t="n"/>
      <c r="Q14" s="17" t="n"/>
    </row>
    <row r="15">
      <c r="A15" s="2" t="inlineStr">
        <is>
          <t>合計 算定19回・2,850単位。六級地・放デイ非重心（10.36円）換算で 約29,526円／月。名称はすべて記号です。実在の法人・事業所・個人とは関係ありません。</t>
        </is>
      </c>
    </row>
  </sheetData>
  <mergeCells count="8">
    <mergeCell ref="A14:Q14"/>
    <mergeCell ref="A9:G9"/>
    <mergeCell ref="A12:Q12"/>
    <mergeCell ref="A2:Q2"/>
    <mergeCell ref="A15:Q15"/>
    <mergeCell ref="A11:Q11"/>
    <mergeCell ref="A1:Q1"/>
    <mergeCell ref="A13:Q13"/>
  </mergeCells>
  <pageMargins left="0.4" right="0.4" top="0.5" bottom="0.5" header="0.5" footer="0.5"/>
  <pageSetup orientation="landscape" paperSize="9" fitToHeight="0" fitToWidth="1"/>
</worksheet>
</file>

<file path=xl/worksheets/sheet16.xml><?xml version="1.0" encoding="utf-8"?>
<worksheet xmlns="http://schemas.openxmlformats.org/spreadsheetml/2006/main">
  <sheetPr>
    <tabColor rgb="00FCE4EC"/>
    <outlinePr summaryBelow="1" summaryRight="1"/>
    <pageSetUpPr fitToPage="1"/>
  </sheetPr>
  <dimension ref="A1:E11"/>
  <sheetViews>
    <sheetView workbookViewId="0">
      <pane ySplit="3" topLeftCell="A4" activePane="bottomLeft" state="frozen"/>
      <selection pane="bottomLeft" activeCell="A1" sqref="A1"/>
    </sheetView>
  </sheetViews>
  <sheetFormatPr baseColWidth="8" defaultRowHeight="15"/>
  <cols>
    <col width="18" customWidth="1" min="1" max="1"/>
    <col width="11" customWidth="1" min="2" max="2"/>
    <col width="56" customWidth="1" min="3" max="3"/>
    <col width="26" customWidth="1" min="4" max="4"/>
    <col width="40" customWidth="1" min="5" max="5"/>
  </cols>
  <sheetData>
    <row r="1">
      <c r="A1" s="1" t="inlineStr">
        <is>
          <t>記入例：算定できないケース</t>
        </is>
      </c>
    </row>
    <row r="2" ht="28" customHeight="1">
      <c r="A2" s="2" t="inlineStr">
        <is>
          <t>名称はすべて記号であり、実在の法人・事業所・個人とは関係ありません。下2件は事業所単位で効くため、10_事業所設定 のゲート（B23）で全児童の判定が一括で算定不可に切り替わります。</t>
        </is>
      </c>
    </row>
    <row r="3" ht="30" customHeight="1">
      <c r="A3" s="13" t="inlineStr">
        <is>
          <t>ケース</t>
        </is>
      </c>
      <c r="B3" s="13" t="inlineStr">
        <is>
          <t>児童記号</t>
        </is>
      </c>
      <c r="C3" s="13" t="inlineStr">
        <is>
          <t>内容</t>
        </is>
      </c>
      <c r="D3" s="13" t="inlineStr">
        <is>
          <t>判定</t>
        </is>
      </c>
      <c r="E3" s="13" t="inlineStr">
        <is>
          <t>根拠</t>
        </is>
      </c>
    </row>
    <row r="4" ht="34" customHeight="1">
      <c r="A4" s="6" t="inlineStr">
        <is>
          <t>外部派遣</t>
        </is>
      </c>
      <c r="B4" s="6" t="inlineStr">
        <is>
          <t>児童F（放デイ）</t>
        </is>
      </c>
      <c r="C4" s="6" t="inlineStr">
        <is>
          <t>8/12に、外部の訪問リハビリテーション事業所から派遣された理学療法士が45分実施した。</t>
        </is>
      </c>
      <c r="D4" s="46" t="inlineStr">
        <is>
          <t>算定不可</t>
        </is>
      </c>
      <c r="E4" s="6" t="inlineStr">
        <is>
          <t>Q&amp;A VOL3〈令和6年5月2日〉問9（外部から派遣された者が支援した場合は算定できない）</t>
        </is>
      </c>
    </row>
    <row r="5" ht="34" customHeight="1">
      <c r="A5" s="6" t="inlineStr">
        <is>
          <t>提供時間</t>
        </is>
      </c>
      <c r="B5" s="6" t="inlineStr">
        <is>
          <t>児童G（児発）</t>
        </is>
      </c>
      <c r="C5" s="6" t="inlineStr">
        <is>
          <t>8/20に職員B（作業療法士）が25分実施した。</t>
        </is>
      </c>
      <c r="D5" s="46" t="inlineStr">
        <is>
          <t>算定不可</t>
        </is>
      </c>
      <c r="E5" s="6" t="inlineStr">
        <is>
          <t>留意事項通知 第二の2(1)⑫(四)イ（少なくとも30分以上を確保）</t>
        </is>
      </c>
    </row>
    <row r="6" ht="34" customHeight="1">
      <c r="A6" s="6" t="inlineStr">
        <is>
          <t>同意の時期</t>
        </is>
      </c>
      <c r="B6" s="6" t="inlineStr">
        <is>
          <t>児童H（児発）</t>
        </is>
      </c>
      <c r="C6" s="6" t="inlineStr">
        <is>
          <t>専門的支援実施計画の保護者同意日が8/25、初回実施日が8/18だった。</t>
        </is>
      </c>
      <c r="D6" s="46" t="inlineStr">
        <is>
          <t>8/18分は算定不可</t>
        </is>
      </c>
      <c r="E6" s="6" t="inlineStr">
        <is>
          <t>Q&amp;A VOL1〈令和6年3月29日〉問16（あらかじめ給付決定保護者の同意を得ること）</t>
        </is>
      </c>
    </row>
    <row r="7" ht="34" customHeight="1">
      <c r="A7" s="6" t="inlineStr">
        <is>
          <t>児発管欠如</t>
        </is>
      </c>
      <c r="B7" s="6" t="inlineStr">
        <is>
          <t>事業所全体</t>
        </is>
      </c>
      <c r="C7" s="6" t="inlineStr">
        <is>
          <t>児発管Aが7/31付で退職し、8/1〜8/31 児童発達支援管理責任者が不在だった。</t>
        </is>
      </c>
      <c r="D7" s="46" t="inlineStr">
        <is>
          <t>8月分は全児童算定不可</t>
        </is>
      </c>
      <c r="E7" s="6" t="inlineStr">
        <is>
          <t>Q&amp;A VOL4〈令和6年5月24日〉問1（算定は不可である）</t>
        </is>
      </c>
    </row>
    <row r="8" ht="34" customHeight="1">
      <c r="A8" s="6" t="inlineStr">
        <is>
          <t>計画未作成減算</t>
        </is>
      </c>
      <c r="B8" s="6" t="inlineStr">
        <is>
          <t>事業所全体</t>
        </is>
      </c>
      <c r="C8" s="6" t="inlineStr">
        <is>
          <t>個別支援計画未作成減算を適用中の期間に算定していた。</t>
        </is>
      </c>
      <c r="D8" s="46" t="inlineStr">
        <is>
          <t>その期間は算定不可</t>
        </is>
      </c>
      <c r="E8" s="6" t="inlineStr">
        <is>
          <t>告示 別表 第1の8／第3の6 のただし書き（別表 第1の1の注3(2)／第3の1の注4(2)の減算を算定している場合）</t>
        </is>
      </c>
    </row>
    <row r="9" ht="34" customHeight="1">
      <c r="A9" s="6" t="inlineStr">
        <is>
          <t>限度回数超過</t>
        </is>
      </c>
      <c r="B9" s="6" t="inlineStr">
        <is>
          <t>児童B（児発）</t>
        </is>
      </c>
      <c r="C9" s="6" t="inlineStr">
        <is>
          <t>月8日利用の児童に5回実施し、5回とも算定した。</t>
        </is>
      </c>
      <c r="D9" s="46" t="inlineStr">
        <is>
          <t>1回分（150単位）は算定不可</t>
        </is>
      </c>
      <c r="E9" s="6" t="inlineStr">
        <is>
          <t>留意事項通知 第二の2(1)⑫(四)ウ（12日未満は4回）</t>
        </is>
      </c>
    </row>
    <row r="10" ht="34" customHeight="1">
      <c r="A10" s="6" t="inlineStr">
        <is>
          <t>類型</t>
        </is>
      </c>
      <c r="B10" s="6" t="inlineStr">
        <is>
          <t>―</t>
        </is>
      </c>
      <c r="C10" s="6" t="inlineStr">
        <is>
          <t>基準該当児童発達支援事業所で算定した。</t>
        </is>
      </c>
      <c r="D10" s="46" t="inlineStr">
        <is>
          <t>そもそも対象外</t>
        </is>
      </c>
      <c r="E10" s="6" t="inlineStr">
        <is>
          <t>告示 別表 第1の8（指定児童発達支援事業所又は共生型児童発達支援事業所に限定）</t>
        </is>
      </c>
    </row>
    <row r="11" ht="34" customHeight="1">
      <c r="A11" s="6" t="inlineStr">
        <is>
          <t>共生型</t>
        </is>
      </c>
      <c r="B11" s="6" t="inlineStr">
        <is>
          <t>事業所全体</t>
        </is>
      </c>
      <c r="C11" s="6" t="inlineStr">
        <is>
          <t>共生型事業所で、共生型サービス体制強化加算のハ（78単位）のみ算定していた。</t>
        </is>
      </c>
      <c r="D11" s="46" t="inlineStr">
        <is>
          <t>算定不可</t>
        </is>
      </c>
      <c r="E11" s="6" t="inlineStr">
        <is>
          <t>告示 別表 第1の8／第3の6（1の注11のイ若しくはロを算定していないときは加算しない）</t>
        </is>
      </c>
    </row>
  </sheetData>
  <mergeCells count="2">
    <mergeCell ref="A2:E2"/>
    <mergeCell ref="A1:E1"/>
  </mergeCells>
  <pageMargins left="0.4" right="0.4" top="0.5" bottom="0.5" header="0.5" footer="0.5"/>
  <pageSetup orientation="landscape" paperSize="9" fitToHeight="0" fitToWidth="1"/>
</worksheet>
</file>

<file path=xl/worksheets/sheet17.xml><?xml version="1.0" encoding="utf-8"?>
<worksheet xmlns="http://schemas.openxmlformats.org/spreadsheetml/2006/main">
  <sheetPr>
    <outlinePr summaryBelow="1" summaryRight="1"/>
    <pageSetUpPr fitToPage="1"/>
  </sheetPr>
  <dimension ref="A1:D22"/>
  <sheetViews>
    <sheetView workbookViewId="0">
      <pane ySplit="3" topLeftCell="A4" activePane="bottomLeft" state="frozen"/>
      <selection pane="bottomLeft" activeCell="A1" sqref="A1"/>
    </sheetView>
  </sheetViews>
  <sheetFormatPr baseColWidth="8" defaultRowHeight="15"/>
  <cols>
    <col width="12" customWidth="1" min="1" max="1"/>
    <col width="54" customWidth="1" min="2" max="2"/>
    <col width="78" customWidth="1" min="3" max="3"/>
    <col width="34" customWidth="1" min="4" max="4"/>
  </cols>
  <sheetData>
    <row r="1">
      <c r="A1" s="1" t="inlineStr">
        <is>
          <t>Q&amp;A ＋ 実地指導での指摘例</t>
        </is>
      </c>
    </row>
    <row r="2" ht="28" customHeight="1">
      <c r="A2" s="2" t="inlineStr">
        <is>
          <t>Q&amp;Aはすべて公表されているQ&amp;Aの要約です。指摘例は要件の裏返しとして予測される着眼点であり、特定自治体の公表事例の引用ではありません。</t>
        </is>
      </c>
    </row>
    <row r="3" ht="30" customHeight="1">
      <c r="A3" s="13" t="inlineStr">
        <is>
          <t>区分</t>
        </is>
      </c>
      <c r="B3" s="13" t="inlineStr">
        <is>
          <t>問</t>
        </is>
      </c>
      <c r="C3" s="13" t="inlineStr">
        <is>
          <t>答（要約）</t>
        </is>
      </c>
      <c r="D3" s="13" t="inlineStr">
        <is>
          <t>出典</t>
        </is>
      </c>
    </row>
    <row r="4" ht="48" customHeight="1">
      <c r="A4" s="47" t="inlineStr">
        <is>
          <t>Q&amp;A</t>
        </is>
      </c>
      <c r="B4" s="6" t="inlineStr">
        <is>
          <t>専門的支援実施計画には何を書けばよいですか。個別支援計画と一体で作れますか。</t>
        </is>
      </c>
      <c r="C4" s="6" t="inlineStr">
        <is>
          <t>①専門職によるアセスメントの結果 ②5領域との関係の中で特に支援を要する領域 ③専門的な支援を行うことで目指すべき達成目標 ④目標を達成するために行う具体的な支援の内容 ⑤支援の実施方法 等を記載します。あわせて、障害特性を踏まえた配慮事項、個別支援計画の支援との関連性、支援の改善が図れるような構造とすることが求められています。個別支援計画とは別に作成し、あらかじめ給付決定保護者の同意を得ることが必要です。</t>
        </is>
      </c>
      <c r="D4" s="12" t="inlineStr">
        <is>
          <t>Q&amp;A VOL1〈令和6年3月29日〉問16</t>
        </is>
      </c>
    </row>
    <row r="5" ht="48" customHeight="1">
      <c r="A5" s="47" t="inlineStr">
        <is>
          <t>Q&amp;A</t>
        </is>
      </c>
      <c r="B5" s="6" t="inlineStr">
        <is>
          <t>1対1でないと算定できませんか。支援時間を通じて専門職が張り付く必要がありますか。</t>
        </is>
      </c>
      <c r="C5" s="6" t="inlineStr">
        <is>
          <t>個別が基本ですが、個々のニーズを踏まえた支援を確保したうえで、小集団（5名程度まで）による実施や、理学療法士等とは別の職員を配置したうえでの小集団の組み合わせ（2の小集団まで）による実施も可能です。提供時間は同日の支援時間の全てである必要はありませんが、少なくとも30分以上を確保してください。</t>
        </is>
      </c>
      <c r="D5" s="12" t="inlineStr">
        <is>
          <t>Q&amp;A VOL1 問17</t>
        </is>
      </c>
    </row>
    <row r="6" ht="48" customHeight="1">
      <c r="A6" s="47" t="inlineStr">
        <is>
          <t>Q&amp;A</t>
        </is>
      </c>
      <c r="B6" s="6" t="inlineStr">
        <is>
          <t>外部の専門職に来てもらった場合は算定できますか。</t>
        </is>
      </c>
      <c r="C6" s="6" t="inlineStr">
        <is>
          <t>できません。「配置すべき従業者」とは事業者と雇用契約を締結して事業所に配置されている者等を指し、他法人等から専門職員の訪問を受けるなど外部から派遣された者が支援した場合は算定できません。</t>
        </is>
      </c>
      <c r="D6" s="12" t="inlineStr">
        <is>
          <t>Q&amp;A VOL3〈令和6年5月2日〉問9</t>
        </is>
      </c>
    </row>
    <row r="7" ht="48" customHeight="1">
      <c r="A7" s="47" t="inlineStr">
        <is>
          <t>Q&amp;A</t>
        </is>
      </c>
      <c r="B7" s="6" t="inlineStr">
        <is>
          <t>月の限度回数は事業所間で通算しますか。</t>
        </is>
      </c>
      <c r="C7" s="6" t="inlineStr">
        <is>
          <t>通算せず、事業所ごとにカウントします。</t>
        </is>
      </c>
      <c r="D7" s="12" t="inlineStr">
        <is>
          <t>Q&amp;A VOL5〈令和6年6月6日〉問4</t>
        </is>
      </c>
    </row>
    <row r="8" ht="48" customHeight="1">
      <c r="A8" s="47" t="inlineStr">
        <is>
          <t>Q&amp;A</t>
        </is>
      </c>
      <c r="B8" s="6" t="inlineStr">
        <is>
          <t>児童発達支援管理責任者が欠如している状態でも算定できますか。</t>
        </is>
      </c>
      <c r="C8" s="6" t="inlineStr">
        <is>
          <t>算定は不可です。</t>
        </is>
      </c>
      <c r="D8" s="12" t="inlineStr">
        <is>
          <t>Q&amp;A VOL4〈令和6年5月24日〉問1</t>
        </is>
      </c>
    </row>
    <row r="9" ht="48" customHeight="1">
      <c r="A9" s="47" t="inlineStr">
        <is>
          <t>Q&amp;A</t>
        </is>
      </c>
      <c r="B9" s="6" t="inlineStr">
        <is>
          <t>保育士・児童指導員の「5年以上の児童福祉事業」に、特別支援学校での経験は入りますか。</t>
        </is>
      </c>
      <c r="C9" s="6" t="inlineStr">
        <is>
          <t>入りません。特別支援学校・特別支援学級・通級による指導における教育の経験は含まれません。幼稚園（特別支援学校に限らない）は含まれます。</t>
        </is>
      </c>
      <c r="D9" s="12" t="inlineStr">
        <is>
          <t>Q&amp;A VOL1 問15</t>
        </is>
      </c>
    </row>
    <row r="10" ht="48" customHeight="1">
      <c r="A10" s="47" t="inlineStr">
        <is>
          <t>Q&amp;A</t>
        </is>
      </c>
      <c r="B10" s="6" t="inlineStr">
        <is>
          <t>心理担当職員は公認心理師でなければなりませんか。</t>
        </is>
      </c>
      <c r="C10" s="6" t="inlineStr">
        <is>
          <t>限定されていません。人材確保の観点も考慮し、公認心理師などの資格を有する者に限定していません。</t>
        </is>
      </c>
      <c r="D10" s="12" t="inlineStr">
        <is>
          <t>統合版Q&amp;A 問25／令和3年度Q&amp;A VOL1 問63</t>
        </is>
      </c>
    </row>
    <row r="11" ht="48" customHeight="1">
      <c r="A11" s="47" t="inlineStr">
        <is>
          <t>Q&amp;A</t>
        </is>
      </c>
      <c r="B11" s="6" t="inlineStr">
        <is>
          <t>経験年数は非常勤でもカウントできますか。</t>
        </is>
      </c>
      <c r="C11" s="6" t="inlineStr">
        <is>
          <t>雇用形態や1日あたりの勤務時間数は問いませんが、1年あたり180日以上の勤務があることを想定しています。※この問は児童指導員等加配加算に関するものです。</t>
        </is>
      </c>
      <c r="D11" s="12" t="inlineStr">
        <is>
          <t>Q&amp;A VOL1 問13</t>
        </is>
      </c>
    </row>
    <row r="12" ht="48" customHeight="1">
      <c r="A12" s="47" t="inlineStr">
        <is>
          <t>Q&amp;A</t>
        </is>
      </c>
      <c r="B12" s="6" t="inlineStr">
        <is>
          <t>治療を行う児童発達支援センターでも算定できますか。</t>
        </is>
      </c>
      <c r="C12" s="6" t="inlineStr">
        <is>
          <t>治療を行う時間帯以外であれば加算の対象になります。診療所での勤務時間と児童発達支援センターの勤務時間が明確に分けられている場合には算定が可能です。</t>
        </is>
      </c>
      <c r="D12" s="12" t="inlineStr">
        <is>
          <t>Q&amp;A VOL1 問40</t>
        </is>
      </c>
    </row>
    <row r="13" ht="48" customHeight="1">
      <c r="A13" s="47" t="inlineStr">
        <is>
          <t>Q&amp;A</t>
        </is>
      </c>
      <c r="B13" s="6" t="inlineStr">
        <is>
          <t>専門的支援体制加算の専門職が病欠・有給休暇のときも配置要件を満たしますか。</t>
        </is>
      </c>
      <c r="C13" s="6" t="inlineStr">
        <is>
          <t>満たします。ただし欠勤等が1月以上続く場合には配置要件を満たさなくなります。</t>
        </is>
      </c>
      <c r="D13" s="12" t="inlineStr">
        <is>
          <t>Q&amp;A VOL1 問14</t>
        </is>
      </c>
    </row>
    <row r="14" ht="48" customHeight="1">
      <c r="A14" s="47" t="inlineStr">
        <is>
          <t>指摘例①</t>
        </is>
      </c>
      <c r="B14" s="6" t="inlineStr">
        <is>
          <t>個別支援計画の中に埋め込んで済ませている</t>
        </is>
      </c>
      <c r="C14" s="6" t="inlineStr">
        <is>
          <t>個別支援計画に「OTによる個別支援 月4回」と一行書いただけ。Q&amp;A VOL1 問16が「個別支援計画とは別に作成」と明示しているため、専門的支援実施計画が存在しないと判断されます。算定した全月・全児童分が返還対象になり得る、いちばん被害の大きい形です。</t>
        </is>
      </c>
      <c r="D14" s="12" t="inlineStr">
        <is>
          <t>Q&amp;A VOL1 問16</t>
        </is>
      </c>
    </row>
    <row r="15" ht="48" customHeight="1">
      <c r="A15" s="47" t="inlineStr">
        <is>
          <t>指摘例②</t>
        </is>
      </c>
      <c r="B15" s="6" t="inlineStr">
        <is>
          <t>同意日が実施日より後、または同意日がない</t>
        </is>
      </c>
      <c r="C15" s="6" t="inlineStr">
        <is>
          <t>計画は作ってあるが保護者の同意欄が空欄、または押印日が月末。「あらかじめ」の要件を満たさないと判断されます。計画を差し替えたのに再同意を取っていないケースも同じです。</t>
        </is>
      </c>
      <c r="D15" s="12" t="inlineStr">
        <is>
          <t>Q&amp;A VOL1 問16、留意事項通知 第二の2(1)⑫(四)エ</t>
        </is>
      </c>
    </row>
    <row r="16" ht="48" customHeight="1">
      <c r="A16" s="47" t="inlineStr">
        <is>
          <t>指摘例③</t>
        </is>
      </c>
      <c r="B16" s="6" t="inlineStr">
        <is>
          <t>記録に時刻がない</t>
        </is>
      </c>
      <c r="C16" s="6" t="inlineStr">
        <is>
          <t>「8/5 個別支援 実施」だけの記録。30分以上を確保したことを証明できないため、その回は要件充足が確認できません。開始・終了時刻を記載してください。</t>
        </is>
      </c>
      <c r="D16" s="12" t="inlineStr">
        <is>
          <t>留意事項通知 第二の2(1)⑫(三)(四)イ</t>
        </is>
      </c>
    </row>
    <row r="17" ht="48" customHeight="1">
      <c r="A17" s="47" t="inlineStr">
        <is>
          <t>指摘例④</t>
        </is>
      </c>
      <c r="B17" s="6" t="inlineStr">
        <is>
          <t>支援内容が定型文の使い回し</t>
        </is>
      </c>
      <c r="C17" s="6" t="inlineStr">
        <is>
          <t>全児童・全回で「感覚統合訓練を実施した」。支援内容の要点の記録として不十分と見られるだけでなく、計画の目標との対応がないため「計画に基づく支援」であることも示せません。</t>
        </is>
      </c>
      <c r="D17" s="12" t="inlineStr">
        <is>
          <t>留意事項通知 第二の2(1)⑫(一)(三)</t>
        </is>
      </c>
    </row>
    <row r="18" ht="48" customHeight="1">
      <c r="A18" s="47" t="inlineStr">
        <is>
          <t>指摘例⑤</t>
        </is>
      </c>
      <c r="B18" s="6" t="inlineStr">
        <is>
          <t>限度回数の取り違え</t>
        </is>
      </c>
      <c r="C18" s="6" t="inlineStr">
        <is>
          <t>放デイで月5日利用の児童に4回算定（正しくは2回）。児発の表と混同するか、事業所単位で回数を管理していると起きます。1児童×2回分＝300単位でも、10名×12か月なら36,000単位（約37万円）の返還になります。</t>
        </is>
      </c>
      <c r="D18" s="12" t="inlineStr">
        <is>
          <t>留意事項通知 第二の3(1)⑪</t>
        </is>
      </c>
    </row>
    <row r="19" ht="48" customHeight="1">
      <c r="A19" s="47" t="inlineStr">
        <is>
          <t>指摘例⑥</t>
        </is>
      </c>
      <c r="B19" s="6" t="inlineStr">
        <is>
          <t>児発管不在期間の算定</t>
        </is>
      </c>
      <c r="C19" s="6" t="inlineStr">
        <is>
          <t>児発管が退職して次の配置までの空白月に算定していた。Q&amp;A VOL4 問1で明確に不可とされており、児童発達支援管理責任者欠如減算とあわせて指摘されます。</t>
        </is>
      </c>
      <c r="D19" s="12" t="inlineStr">
        <is>
          <t>Q&amp;A VOL4 問1</t>
        </is>
      </c>
    </row>
    <row r="20" ht="48" customHeight="1">
      <c r="A20" s="47" t="inlineStr">
        <is>
          <t>指摘例⑦</t>
        </is>
      </c>
      <c r="B20" s="6" t="inlineStr">
        <is>
          <t>実施者が要件を満たしていない</t>
        </is>
      </c>
      <c r="C20" s="6" t="inlineStr">
        <is>
          <t>保育士の経験年数を、資格取得前の勤務や特別支援学校での勤務を含めて5年と数えていた。あるいは業務委託の作業療法士が実施していた。</t>
        </is>
      </c>
      <c r="D20" s="12" t="inlineStr">
        <is>
          <t>留意事項通知 第二の2(1)④の2(一)・⑫(一)、Q&amp;A VOL1 問15、Q&amp;A VOL3 問9</t>
        </is>
      </c>
    </row>
    <row r="21" ht="48" customHeight="1">
      <c r="A21" s="47" t="inlineStr">
        <is>
          <t>指摘例⑧</t>
        </is>
      </c>
      <c r="B21" s="6" t="inlineStr">
        <is>
          <t>計画の見直しをしていない</t>
        </is>
      </c>
      <c r="C21" s="6" t="inlineStr">
        <is>
          <t>計画期間が過ぎても同じ計画のまま算定を継続。実施状況の把握・必要に応じた見直しの記録がないと指摘されます。</t>
        </is>
      </c>
      <c r="D21" s="12" t="inlineStr">
        <is>
          <t>留意事項通知 第二の2(1)⑫(二)</t>
        </is>
      </c>
    </row>
    <row r="22" ht="48" customHeight="1">
      <c r="A22" s="47" t="inlineStr">
        <is>
          <t>指摘例⑨</t>
        </is>
      </c>
      <c r="B22" s="6" t="inlineStr">
        <is>
          <t>体制届を出していない／実施加算の欄が未チェック</t>
        </is>
      </c>
      <c r="C22" s="6" t="inlineStr">
        <is>
          <t>体制加算だけ届け出て実施加算の届出を失念。届出を行っていない期間は算定できません。</t>
        </is>
      </c>
      <c r="D22" s="12" t="inlineStr">
        <is>
          <t>告示 別表 第1の8／第3の6</t>
        </is>
      </c>
    </row>
  </sheetData>
  <mergeCells count="2">
    <mergeCell ref="A1:D1"/>
    <mergeCell ref="A2:D2"/>
  </mergeCells>
  <pageMargins left="0.4" right="0.4" top="0.5" bottom="0.5" header="0.5" footer="0.5"/>
  <pageSetup orientation="landscape" paperSize="9" fitToHeight="0" fitToWidth="1"/>
</worksheet>
</file>

<file path=xl/worksheets/sheet18.xml><?xml version="1.0" encoding="utf-8"?>
<worksheet xmlns="http://schemas.openxmlformats.org/spreadsheetml/2006/main">
  <sheetPr>
    <outlinePr summaryBelow="1" summaryRight="1"/>
    <pageSetUpPr fitToPage="1"/>
  </sheetPr>
  <dimension ref="A1:D32"/>
  <sheetViews>
    <sheetView workbookViewId="0">
      <pane ySplit="3" topLeftCell="A4" activePane="bottomLeft" state="frozen"/>
      <selection pane="bottomLeft" activeCell="A1" sqref="A1"/>
    </sheetView>
  </sheetViews>
  <sheetFormatPr baseColWidth="8" defaultRowHeight="15"/>
  <cols>
    <col width="8" customWidth="1" min="1" max="1"/>
    <col width="46" customWidth="1" min="2" max="2"/>
    <col width="44" customWidth="1" min="3" max="3"/>
    <col width="44" customWidth="1" min="4" max="4"/>
  </cols>
  <sheetData>
    <row r="1">
      <c r="A1" s="1" t="inlineStr">
        <is>
          <t>出典・条文一覧</t>
        </is>
      </c>
    </row>
    <row r="2" ht="28" customHeight="1">
      <c r="A2" s="2" t="inlineStr">
        <is>
          <t>この資料が拠っている一次情報です。単位数・要件は改定で変わります。算定・請求の前に必ず最新版を確認してください。</t>
        </is>
      </c>
    </row>
    <row r="3" ht="30" customHeight="1">
      <c r="A3" s="13" t="inlineStr">
        <is>
          <t>No</t>
        </is>
      </c>
      <c r="B3" s="13" t="inlineStr">
        <is>
          <t>資料名</t>
        </is>
      </c>
      <c r="C3" s="13" t="inlineStr">
        <is>
          <t>内容・条番号</t>
        </is>
      </c>
      <c r="D3" s="13" t="inlineStr">
        <is>
          <t>本ブックのどこで使っているか</t>
        </is>
      </c>
    </row>
    <row r="4" ht="40" customHeight="1">
      <c r="A4" s="11" t="n">
        <v>1</v>
      </c>
      <c r="B4" s="6" t="inlineStr">
        <is>
          <t>児童福祉法に基づく指定通所支援及び基準該当通所支援に要する費用の額の算定に関する基準（平成24年3月14日厚生労働省告示第122号）</t>
        </is>
      </c>
      <c r="C4" s="6" t="inlineStr">
        <is>
          <t>専門的支援実施加算：別表 第1の8（児発）／別表 第3の6（放デイ）／別表2 第1の8・第2の9・第3の8（経過的類型）</t>
        </is>
      </c>
      <c r="D4" s="12" t="inlineStr">
        <is>
          <t>01_単位数マスタ、40_月次算定管理、60_セルフチェック</t>
        </is>
      </c>
    </row>
    <row r="5" ht="40" customHeight="1">
      <c r="A5" s="11" t="n">
        <v>2</v>
      </c>
      <c r="B5" s="6" t="inlineStr">
        <is>
          <t>同上</t>
        </is>
      </c>
      <c r="C5" s="6" t="inlineStr">
        <is>
          <t>専門的支援体制加算：別表 第1の1の注9／別表 第3の1の注8／別表2 第1の1の注12・第2の1の注9</t>
        </is>
      </c>
      <c r="D5" s="12" t="inlineStr">
        <is>
          <t>01_単位数マスタ、10_事業所設定、20_専門職員台帳</t>
        </is>
      </c>
    </row>
    <row r="6" ht="40" customHeight="1">
      <c r="A6" s="11" t="n">
        <v>3</v>
      </c>
      <c r="B6" s="6" t="inlineStr">
        <is>
          <t>同上</t>
        </is>
      </c>
      <c r="C6" s="6" t="inlineStr">
        <is>
          <t>個別支援計画未作成減算：別表 第1の1の注3(2)／別表 第3の1の注4(2)</t>
        </is>
      </c>
      <c r="D6" s="12" t="inlineStr">
        <is>
          <t>10_事業所設定 B23（事業所ゲート）</t>
        </is>
      </c>
    </row>
    <row r="7" ht="40" customHeight="1">
      <c r="A7" s="11" t="n">
        <v>4</v>
      </c>
      <c r="B7" s="6" t="inlineStr">
        <is>
          <t>同上</t>
        </is>
      </c>
      <c r="C7" s="6" t="inlineStr">
        <is>
          <t>共生型サービス体制強化加算：別表 第1の1の注11／別表 第3の1の注10</t>
        </is>
      </c>
      <c r="D7" s="12" t="inlineStr">
        <is>
          <t>10_事業所設定 B17・B23</t>
        </is>
      </c>
    </row>
    <row r="8" ht="40" customHeight="1">
      <c r="A8" s="11" t="n">
        <v>5</v>
      </c>
      <c r="B8" s="6" t="inlineStr">
        <is>
          <t>同上</t>
        </is>
      </c>
      <c r="C8" s="6" t="inlineStr">
        <is>
          <t>令和8年6月1日以降の新規指定事業所の基本報酬98.8％特例：別表 第1の1の注12 等</t>
        </is>
      </c>
      <c r="D8" s="12" t="inlineStr">
        <is>
          <t>解説.md 1章（本加算は対象外）</t>
        </is>
      </c>
    </row>
    <row r="9" ht="40" customHeight="1">
      <c r="A9" s="11" t="n">
        <v>6</v>
      </c>
      <c r="B9" s="6" t="inlineStr">
        <is>
          <t>大臣基準告示（平成24年厚生労働省告示第270号）</t>
        </is>
      </c>
      <c r="C9" s="6" t="inlineStr">
        <is>
          <t>「別にこども家庭庁長官が定める基準」1の4・1の6（児発）、7（放デイ）</t>
        </is>
      </c>
      <c r="D9" s="12" t="inlineStr">
        <is>
          <t>解説.md 2章</t>
        </is>
      </c>
    </row>
    <row r="10" ht="40" customHeight="1">
      <c r="A10" s="11" t="n">
        <v>7</v>
      </c>
      <c r="B10" s="6" t="inlineStr">
        <is>
          <t>児童福祉法に基づく指定通所支援及び基準該当通所支援に要する費用の額の算定に関する基準等の制定に伴う実施上の留意事項について（平成24年3月30日障発0330第16号／最終改正 令和8年3月31日こ支障第88号）</t>
        </is>
      </c>
      <c r="C10" s="6" t="inlineStr">
        <is>
          <t>第二の2(1)⑫（専門的支援実施加算の取扱い。他類型はここを準用）／(一)実施者と計画／(二)実施状況の把握と見直し／(三)記録／(四)ア小集団・イ30分・ウ限度回数・エ説明と同意</t>
        </is>
      </c>
      <c r="D10" s="12" t="inlineStr">
        <is>
          <t>本ブック全体</t>
        </is>
      </c>
    </row>
    <row r="11" ht="40" customHeight="1">
      <c r="A11" s="11" t="n">
        <v>8</v>
      </c>
      <c r="B11" s="6" t="inlineStr">
        <is>
          <t>同上</t>
        </is>
      </c>
      <c r="C11" s="6" t="inlineStr">
        <is>
          <t>第二の2(1)④の2（専門的支援体制加算）</t>
        </is>
      </c>
      <c r="D11" s="12" t="inlineStr">
        <is>
          <t>20_専門職員台帳</t>
        </is>
      </c>
    </row>
    <row r="12" ht="40" customHeight="1">
      <c r="A12" s="11" t="n">
        <v>9</v>
      </c>
      <c r="B12" s="6" t="inlineStr">
        <is>
          <t>同上</t>
        </is>
      </c>
      <c r="C12" s="6" t="inlineStr">
        <is>
          <t>第二の3(1)③・⑪（放課後等デイサービス。⑪で放デイ固有の限度回数）</t>
        </is>
      </c>
      <c r="D12" s="12" t="inlineStr">
        <is>
          <t>01_単位数マスタ、40_月次算定管理</t>
        </is>
      </c>
    </row>
    <row r="13" ht="40" customHeight="1">
      <c r="A13" s="11" t="n">
        <v>10</v>
      </c>
      <c r="B13" s="6" t="inlineStr">
        <is>
          <t>同上</t>
        </is>
      </c>
      <c r="C13" s="6" t="inlineStr">
        <is>
          <t>第二の2(6)④・⑪（旧難聴児）／第二の2(7)③・⑫（旧重心）／第二の2(8)⑧（旧医療型）</t>
        </is>
      </c>
      <c r="D13" s="12" t="inlineStr">
        <is>
          <t>01_単位数マスタ</t>
        </is>
      </c>
    </row>
    <row r="14" ht="40" customHeight="1">
      <c r="A14" s="11" t="n">
        <v>11</v>
      </c>
      <c r="B14" s="6" t="inlineStr">
        <is>
          <t>同上</t>
        </is>
      </c>
      <c r="C14" s="6" t="inlineStr">
        <is>
          <t>第一の1(4)（届出に係る加算の算定開始時期）</t>
        </is>
      </c>
      <c r="D14" s="12" t="inlineStr">
        <is>
          <t>60_セルフチェック No.2</t>
        </is>
      </c>
    </row>
    <row r="15" ht="40" customHeight="1">
      <c r="A15" s="11" t="n">
        <v>12</v>
      </c>
      <c r="B15" s="6" t="inlineStr">
        <is>
          <t>令和6年度障害福祉サービス等報酬改定等に関するQ&amp;A VOL.1（令和6年3月29日）</t>
        </is>
      </c>
      <c r="C15" s="6" t="inlineStr">
        <is>
          <t>問13（経験年数と年間180日）／問14（病欠等）／問15（特別支援学校の経験）／問16（計画の記載事項・別作成・事前同意）／問17（小集団・30分）／問40（治療を行うセンター）</t>
        </is>
      </c>
      <c r="D15" s="12" t="inlineStr">
        <is>
          <t>20_専門職員台帳、30_実施計画、31_実施記録、60_セルフチェック、80_QA・指摘例</t>
        </is>
      </c>
    </row>
    <row r="16" ht="40" customHeight="1">
      <c r="A16" s="11" t="n">
        <v>13</v>
      </c>
      <c r="B16" s="6" t="inlineStr">
        <is>
          <t>同 Q&amp;A VOL.3（令和6年5月2日）</t>
        </is>
      </c>
      <c r="C16" s="6" t="inlineStr">
        <is>
          <t>問9（外部派遣者による支援は算定不可）</t>
        </is>
      </c>
      <c r="D16" s="12" t="inlineStr">
        <is>
          <t>20_専門職員台帳 L列、73_記入例_算定不可</t>
        </is>
      </c>
    </row>
    <row r="17" ht="40" customHeight="1">
      <c r="A17" s="11" t="n">
        <v>14</v>
      </c>
      <c r="B17" s="6" t="inlineStr">
        <is>
          <t>同 Q&amp;A VOL.4（令和6年5月24日）</t>
        </is>
      </c>
      <c r="C17" s="6" t="inlineStr">
        <is>
          <t>問1（児発管欠如時は算定不可）</t>
        </is>
      </c>
      <c r="D17" s="12" t="inlineStr">
        <is>
          <t>10_事業所設定 B23</t>
        </is>
      </c>
    </row>
    <row r="18" ht="40" customHeight="1">
      <c r="A18" s="11" t="n">
        <v>15</v>
      </c>
      <c r="B18" s="6" t="inlineStr">
        <is>
          <t>同 Q&amp;A VOL.5（令和6年6月6日）</t>
        </is>
      </c>
      <c r="C18" s="6" t="inlineStr">
        <is>
          <t>問4（事業所間で通算しない）</t>
        </is>
      </c>
      <c r="D18" s="12" t="inlineStr">
        <is>
          <t>01_単位数マスタ 限度回数マスタ</t>
        </is>
      </c>
    </row>
    <row r="19" ht="40" customHeight="1">
      <c r="A19" s="11" t="n">
        <v>16</v>
      </c>
      <c r="B19" s="6" t="inlineStr">
        <is>
          <t>障害福祉サービス等報酬改定Q&amp;A（統合版）</t>
        </is>
      </c>
      <c r="C19" s="6" t="inlineStr">
        <is>
          <t>問25（心理担当職員は公認心理師等に限定されない。令和3年度Q&amp;A VOL1 問63 と同旨）</t>
        </is>
      </c>
      <c r="D19" s="12" t="inlineStr">
        <is>
          <t>20_専門職員台帳</t>
        </is>
      </c>
    </row>
    <row r="20" ht="40" customHeight="1">
      <c r="A20" s="11" t="n">
        <v>17</v>
      </c>
      <c r="B20" s="6" t="inlineStr">
        <is>
          <t>令和6年4月1日 事務連絡「令和6年度障害福祉サービス等報酬改定の概要（障害児支援）」</t>
        </is>
      </c>
      <c r="C20" s="6" t="inlineStr">
        <is>
          <t>小集団の組み合わせは2の小集団まで</t>
        </is>
      </c>
      <c r="D20" s="12" t="inlineStr">
        <is>
          <t>30_実施計画 自動チェック、31_実施記録 J列</t>
        </is>
      </c>
    </row>
    <row r="21" ht="40" customHeight="1">
      <c r="A21" s="11" t="n">
        <v>18</v>
      </c>
      <c r="B21" s="6" t="inlineStr">
        <is>
          <t>地域区分（平成24年厚生労働省告示第128号）</t>
        </is>
      </c>
      <c r="C21" s="6" t="inlineStr">
        <is>
          <t>一級地〜その他の割合</t>
        </is>
      </c>
      <c r="D21" s="12" t="inlineStr">
        <is>
          <t>02_単価マスタ</t>
        </is>
      </c>
    </row>
    <row r="22" ht="40" customHeight="1">
      <c r="A22" s="11" t="n">
        <v>19</v>
      </c>
      <c r="B22" s="6" t="inlineStr">
        <is>
          <t>児童発達支援ガイドライン／放課後等デイサービスガイドライン</t>
        </is>
      </c>
      <c r="C22" s="6" t="inlineStr">
        <is>
          <t>5領域（健康・生活／運動・感覚／認知・行動／言語・コミュニケーション／人間関係・社会性）</t>
        </is>
      </c>
      <c r="D22" s="12" t="inlineStr">
        <is>
          <t>30_実施計画、31_実施記録</t>
        </is>
      </c>
    </row>
    <row r="24">
      <c r="A24" s="15" t="inlineStr">
        <is>
          <t>本資料で確認しきれていない点（そのまま運用に使わず、指定権者に確認してください）</t>
        </is>
      </c>
      <c r="B24" s="16" t="n"/>
      <c r="C24" s="16" t="n"/>
      <c r="D24" s="17" t="n"/>
    </row>
    <row r="25" ht="34" customHeight="1">
      <c r="A25" s="6" t="inlineStr">
        <is>
          <t>・多機能型事業所で、同一児童に児童発達支援と放課後等デイサービスの両方を提供している場合、限度回数を通算するのか、サービスごとに数えるのか。Q&amp;Aが合算を明示しているのは家族支援加算と関係機関連携加算であり、本加算は列挙されていません。</t>
        </is>
      </c>
      <c r="B25" s="16" t="n"/>
      <c r="C25" s="16" t="n"/>
      <c r="D25" s="17" t="n"/>
    </row>
    <row r="26" ht="34" customHeight="1">
      <c r="A26" s="6" t="inlineStr">
        <is>
          <t>・判定日数の根拠のずれ。告示（別表 第1の8）は「児童発達支援計画に位置付けられた日数に応じ」、留意事項通知（第二の2(1)⑫(四)ウ）は「当該事業所における対象児の月利用日数に応じて」と書いています。本ブックは小さい方（厳しい側）で判定しています。</t>
        </is>
      </c>
      <c r="B26" s="16" t="n"/>
      <c r="C26" s="16" t="n"/>
      <c r="D26" s="17" t="n"/>
    </row>
    <row r="27" ht="34" customHeight="1">
      <c r="A27" s="6" t="inlineStr">
        <is>
          <t>・「小集団の組み合わせ」の上限。留意事項通知の本文には数の記載がなく、Q&amp;A VOL1 問17 と令和6年4月1日事務連絡が「2の小集団まで」としています。本ブックは厳しい側（2まで）を採用しています。</t>
        </is>
      </c>
      <c r="B27" s="16" t="n"/>
      <c r="C27" s="16" t="n"/>
      <c r="D27" s="17" t="n"/>
    </row>
    <row r="28" ht="34" customHeight="1">
      <c r="A28" s="6" t="inlineStr">
        <is>
          <t>・「5名程度まで」の「程度」の解釈。6名が直ちに不可かは明示されていません。本ブックは6名以上で「要確認」を出します。</t>
        </is>
      </c>
      <c r="B28" s="16" t="n"/>
      <c r="C28" s="16" t="n"/>
      <c r="D28" s="17" t="n"/>
    </row>
    <row r="29" ht="34" customHeight="1">
      <c r="A29" s="6" t="inlineStr">
        <is>
          <t>・別表2の経過的類型（旧難聴児センター・旧重心センター・旧医療型）に適用する地域区分の割合。本ブックは「要確認」を返します。</t>
        </is>
      </c>
      <c r="B29" s="16" t="n"/>
      <c r="C29" s="16" t="n"/>
      <c r="D29" s="17" t="n"/>
    </row>
    <row r="30" ht="34" customHeight="1">
      <c r="A30" s="6" t="inlineStr">
        <is>
          <t>・共生型事業所における専門的支援体制加算の定員区分の適用（センター以外・ロと同一に扱ってよいか）。本ブックは同一として扱っていますが、指定権者に確認してください。</t>
        </is>
      </c>
      <c r="B30" s="16" t="n"/>
      <c r="C30" s="16" t="n"/>
      <c r="D30" s="17" t="n"/>
    </row>
    <row r="31" ht="34" customHeight="1">
      <c r="A31" s="6" t="inlineStr">
        <is>
          <t>・書類の保存年限。本ブックは5年（60か月）を既定にしていますが、条例等で異なる場合があります。</t>
        </is>
      </c>
      <c r="B31" s="16" t="n"/>
      <c r="C31" s="16" t="n"/>
      <c r="D31" s="17" t="n"/>
    </row>
    <row r="32" ht="34" customHeight="1">
      <c r="A32" s="6" t="inlineStr">
        <is>
          <t>・体制届の様式番号・記載欄の位置は自治体ごとに異なります。実施加算の届出欄が別立てになっているかを必ず確認してください。</t>
        </is>
      </c>
      <c r="B32" s="16" t="n"/>
      <c r="C32" s="16" t="n"/>
      <c r="D32" s="17" t="n"/>
    </row>
  </sheetData>
  <mergeCells count="11">
    <mergeCell ref="A1:D1"/>
    <mergeCell ref="A27:D27"/>
    <mergeCell ref="A31:D31"/>
    <mergeCell ref="A26:D26"/>
    <mergeCell ref="A30:D30"/>
    <mergeCell ref="A29:D29"/>
    <mergeCell ref="A25:D25"/>
    <mergeCell ref="A24:D24"/>
    <mergeCell ref="A2:D2"/>
    <mergeCell ref="A28:D28"/>
    <mergeCell ref="A32:D32"/>
  </mergeCells>
  <pageMargins left="0.4" right="0.4" top="0.5" bottom="0.5" header="0.5" footer="0.5"/>
  <pageSetup orientation="landscape" paperSize="9" fitToHeight="0" fitToWidth="1"/>
</worksheet>
</file>

<file path=xl/worksheets/sheet19.xml><?xml version="1.0" encoding="utf-8"?>
<worksheet xmlns="http://schemas.openxmlformats.org/spreadsheetml/2006/main">
  <sheetPr>
    <outlinePr summaryBelow="1" summaryRight="1"/>
    <pageSetUpPr fitToPage="1"/>
  </sheetPr>
  <dimension ref="A1:D22"/>
  <sheetViews>
    <sheetView workbookViewId="0">
      <pane ySplit="5" topLeftCell="A6" activePane="bottomLeft" state="frozen"/>
      <selection pane="bottomLeft" activeCell="A1" sqref="A1"/>
    </sheetView>
  </sheetViews>
  <sheetFormatPr baseColWidth="8" defaultRowHeight="15"/>
  <cols>
    <col width="16" customWidth="1" min="1" max="1"/>
    <col width="18" customWidth="1" min="2" max="2"/>
    <col width="62" customWidth="1" min="3" max="3"/>
    <col width="62" customWidth="1" min="4" max="4"/>
  </cols>
  <sheetData>
    <row r="1">
      <c r="A1" s="1" t="inlineStr">
        <is>
          <t>最終確認日・改定履歴</t>
        </is>
      </c>
    </row>
    <row r="2" ht="28" customHeight="1">
      <c r="A2" s="2" t="inlineStr">
        <is>
          <t>単位数と限度回数はすべて 01_単位数マスタ に集約してあるため、改定時に直すのは原則そのシートだけです。直したら下の履歴に追記してください。</t>
        </is>
      </c>
    </row>
    <row r="3">
      <c r="A3" s="13" t="inlineStr">
        <is>
          <t>最終確認日</t>
        </is>
      </c>
      <c r="B3" s="48" t="n">
        <v>46248</v>
      </c>
      <c r="C3" s="12" t="inlineStr">
        <is>
          <t>00_はじめに の表示はこのセルを参照しています。確認したら日付を更新してください。</t>
        </is>
      </c>
      <c r="D3" s="12" t="inlineStr"/>
    </row>
    <row r="4" ht="40" customHeight="1">
      <c r="A4" s="13" t="inlineStr">
        <is>
          <t>確認した資料</t>
        </is>
      </c>
      <c r="B4" s="6" t="inlineStr">
        <is>
          <t>報酬告示（平成24年厚生労働省告示第122号）現行全文／留意事項通知（平成24年3月30日障発0330第16号、最終改正 令和8年3月31日こ支障第88号）全文／令和6年度報酬改定Q&amp;A VOL.1・3・4・5および統合版Q&amp;A／令和6年4月1日事務連絡「令和6年度障害福祉サービス等報酬改定の概要（障害児支援）」／地域区分告示（平成24年厚生労働省告示第128号）</t>
        </is>
      </c>
      <c r="C4" s="16" t="n"/>
      <c r="D4" s="17" t="n"/>
    </row>
    <row r="5">
      <c r="A5" s="13" t="inlineStr">
        <is>
          <t>次の確認予定</t>
        </is>
      </c>
      <c r="B5" s="6" t="inlineStr">
        <is>
          <t>令和9年度報酬改定の告示・通知が公表されたとき／年度替わり（4月）／自治体の集団指導資料が更新されたとき</t>
        </is>
      </c>
      <c r="C5" s="16" t="n"/>
      <c r="D5" s="17" t="n"/>
    </row>
    <row r="7" ht="30" customHeight="1">
      <c r="A7" s="13" t="inlineStr">
        <is>
          <t>適用日</t>
        </is>
      </c>
      <c r="B7" s="13" t="inlineStr">
        <is>
          <t>区分</t>
        </is>
      </c>
      <c r="C7" s="13" t="inlineStr">
        <is>
          <t>内容</t>
        </is>
      </c>
      <c r="D7" s="13" t="inlineStr">
        <is>
          <t>本資料への影響／直したシート</t>
        </is>
      </c>
    </row>
    <row r="8" ht="34" customHeight="1">
      <c r="A8" s="43" t="n">
        <v>45383</v>
      </c>
      <c r="B8" s="11" t="inlineStr">
        <is>
          <t>報酬改定</t>
        </is>
      </c>
      <c r="C8" s="6" t="inlineStr">
        <is>
          <t>旧「専門的支援加算」と旧「特別支援加算」を統合し、専門的支援体制加算／専門的支援実施加算を新設。実施加算150単位／回、限度回数を月利用日数に応じて設定。5領域に重点を置いた専門的支援実施計画の作成を要件化</t>
        </is>
      </c>
      <c r="D8" s="6" t="inlineStr">
        <is>
          <t>本資料の内容そのもの</t>
        </is>
      </c>
    </row>
    <row r="9" ht="34" customHeight="1">
      <c r="A9" s="43" t="n">
        <v>46113</v>
      </c>
      <c r="B9" s="11" t="inlineStr">
        <is>
          <t>報酬改定</t>
        </is>
      </c>
      <c r="C9" s="6" t="inlineStr">
        <is>
          <t>令和8年度報酬改定（福祉・介護職員等処遇改善加算の拡充、臨時応急的な見直し）</t>
        </is>
      </c>
      <c r="D9" s="6" t="inlineStr">
        <is>
          <t>本加算の単位数・要件に変更なし。処遇改善加算は総単位数に加算率を乗じるため、本加算の単位数も算定基礎に含まれる</t>
        </is>
      </c>
    </row>
    <row r="10" ht="34" customHeight="1">
      <c r="A10" s="43" t="n">
        <v>46174</v>
      </c>
      <c r="B10" s="11" t="inlineStr">
        <is>
          <t>報酬改定</t>
        </is>
      </c>
      <c r="C10" s="6" t="inlineStr">
        <is>
          <t>令和8年6月1日以降に新規指定を受けた事業所の基本報酬98.8％特例（告示 別表 第1の1の注12 等）</t>
        </is>
      </c>
      <c r="D10" s="6" t="inlineStr">
        <is>
          <t>基本報酬（イ及びロ）に対するもので、本加算は対象外</t>
        </is>
      </c>
    </row>
    <row r="11" ht="34" customHeight="1">
      <c r="A11" s="43" t="n">
        <v>46248</v>
      </c>
      <c r="B11" s="11" t="inlineStr">
        <is>
          <t>資料作成</t>
        </is>
      </c>
      <c r="C11" s="6" t="inlineStr">
        <is>
          <t>本様式一式を作成（最終確認日 2026-08-14）</t>
        </is>
      </c>
      <c r="D11" s="6" t="inlineStr">
        <is>
          <t>全シート</t>
        </is>
      </c>
    </row>
    <row r="12" ht="22" customHeight="1">
      <c r="A12" s="49" t="n"/>
      <c r="B12" s="50" t="n"/>
      <c r="C12" s="50" t="n"/>
      <c r="D12" s="50" t="n"/>
    </row>
    <row r="13" ht="22" customHeight="1">
      <c r="A13" s="49" t="n"/>
      <c r="B13" s="50" t="n"/>
      <c r="C13" s="50" t="n"/>
      <c r="D13" s="50" t="n"/>
    </row>
    <row r="14" ht="22" customHeight="1">
      <c r="A14" s="49" t="n"/>
      <c r="B14" s="50" t="n"/>
      <c r="C14" s="50" t="n"/>
      <c r="D14" s="50" t="n"/>
    </row>
    <row r="15" ht="22" customHeight="1">
      <c r="A15" s="49" t="n"/>
      <c r="B15" s="50" t="n"/>
      <c r="C15" s="50" t="n"/>
      <c r="D15" s="50" t="n"/>
    </row>
    <row r="16" ht="22" customHeight="1">
      <c r="A16" s="49" t="n"/>
      <c r="B16" s="50" t="n"/>
      <c r="C16" s="50" t="n"/>
      <c r="D16" s="50" t="n"/>
    </row>
    <row r="17" ht="22" customHeight="1">
      <c r="A17" s="49" t="n"/>
      <c r="B17" s="50" t="n"/>
      <c r="C17" s="50" t="n"/>
      <c r="D17" s="50" t="n"/>
    </row>
    <row r="18" ht="22" customHeight="1">
      <c r="A18" s="49" t="n"/>
      <c r="B18" s="50" t="n"/>
      <c r="C18" s="50" t="n"/>
      <c r="D18" s="50" t="n"/>
    </row>
    <row r="19" ht="22" customHeight="1">
      <c r="A19" s="49" t="n"/>
      <c r="B19" s="50" t="n"/>
      <c r="C19" s="50" t="n"/>
      <c r="D19" s="50" t="n"/>
    </row>
    <row r="21">
      <c r="A21" s="2" t="inlineStr">
        <is>
          <t>改定があったときの手順：①01_単位数マスタ の単位数・限度回数を直す　②02_単価マスタ の地域区分割合を確認する　③60_セルフチェック の根拠条文を確認する　④90_出典・条文一覧 の通知の改正日を更新する　⑤このシートの最終確認日（B3）と履歴を更新する</t>
        </is>
      </c>
    </row>
    <row r="22"/>
  </sheetData>
  <mergeCells count="5">
    <mergeCell ref="A1:D1"/>
    <mergeCell ref="A21:D22"/>
    <mergeCell ref="B5:D5"/>
    <mergeCell ref="B4:D4"/>
    <mergeCell ref="A2:D2"/>
  </mergeCells>
  <pageMargins left="0.4" right="0.4" top="0.5" bottom="0.5" header="0.5" footer="0.5"/>
  <pageSetup orientation="landscape" paperSize="9" fitToHeight="0" fitToWidth="1"/>
</worksheet>
</file>

<file path=xl/worksheets/sheet2.xml><?xml version="1.0" encoding="utf-8"?>
<worksheet xmlns="http://schemas.openxmlformats.org/spreadsheetml/2006/main">
  <sheetPr>
    <outlinePr summaryBelow="1" summaryRight="1"/>
    <pageSetUpPr fitToPage="1"/>
  </sheetPr>
  <dimension ref="A1:H52"/>
  <sheetViews>
    <sheetView workbookViewId="0">
      <pane ySplit="4" topLeftCell="A5" activePane="bottomLeft" state="frozen"/>
      <selection pane="bottomLeft" activeCell="A1" sqref="A1"/>
    </sheetView>
  </sheetViews>
  <sheetFormatPr baseColWidth="8" defaultRowHeight="15"/>
  <cols>
    <col width="10" customWidth="1" min="1" max="1"/>
    <col width="20" customWidth="1" min="2" max="2"/>
    <col width="26" customWidth="1" min="3" max="3"/>
    <col width="10" customWidth="1" min="4" max="4"/>
    <col width="10" customWidth="1" min="5" max="5"/>
    <col width="16" customWidth="1" min="6" max="6"/>
    <col width="30" customWidth="1" min="7" max="7"/>
    <col width="46" customWidth="1" min="8" max="8"/>
  </cols>
  <sheetData>
    <row r="1">
      <c r="A1" s="1" t="inlineStr">
        <is>
          <t>単位数マスタ</t>
        </is>
      </c>
    </row>
    <row r="2" ht="28" customHeight="1">
      <c r="A2" s="2" t="inlineStr">
        <is>
          <t>単位数はすべてこのシートに集約しています。報酬改定のときに直すのは原則このシートだけです。体制加算の単位は 10_事業所設定 が定員区分で自動検索します。</t>
        </is>
      </c>
    </row>
    <row r="3">
      <c r="A3" s="9" t="inlineStr">
        <is>
          <t>専門的支援実施加算 単位数（1回につき）</t>
        </is>
      </c>
      <c r="E3" s="10" t="n">
        <v>150</v>
      </c>
      <c r="F3" s="11" t="inlineStr">
        <is>
          <t>単位／回</t>
        </is>
      </c>
      <c r="G3" s="6" t="inlineStr">
        <is>
          <t>告示 別表 第1の8／第3の6</t>
        </is>
      </c>
      <c r="H3" s="12" t="inlineStr">
        <is>
          <t>全類型共通。40_月次算定管理 と 62_返還インパクト試算 がこのセル（E3）を参照します。</t>
        </is>
      </c>
    </row>
    <row r="4" ht="30" customHeight="1">
      <c r="A4" s="13" t="inlineStr">
        <is>
          <t>区分ID</t>
        </is>
      </c>
      <c r="B4" s="13" t="inlineStr">
        <is>
          <t>サービス種別</t>
        </is>
      </c>
      <c r="C4" s="13" t="inlineStr">
        <is>
          <t>事業所類型</t>
        </is>
      </c>
      <c r="D4" s="13" t="inlineStr">
        <is>
          <t>定員下限</t>
        </is>
      </c>
      <c r="E4" s="13" t="inlineStr">
        <is>
          <t>定員上限</t>
        </is>
      </c>
      <c r="F4" s="13" t="inlineStr">
        <is>
          <t>単位数(体制加算/日)</t>
        </is>
      </c>
      <c r="G4" s="13" t="inlineStr">
        <is>
          <t>告示条番号</t>
        </is>
      </c>
      <c r="H4" s="13" t="inlineStr">
        <is>
          <t>備考</t>
        </is>
      </c>
    </row>
    <row r="5">
      <c r="A5" s="14" t="inlineStr">
        <is>
          <t>JH-C-01</t>
        </is>
      </c>
      <c r="B5" s="14" t="inlineStr">
        <is>
          <t>児童発達支援</t>
        </is>
      </c>
      <c r="C5" s="14" t="inlineStr">
        <is>
          <t>センター</t>
        </is>
      </c>
      <c r="D5" s="11" t="n">
        <v>1</v>
      </c>
      <c r="E5" s="11" t="n">
        <v>30</v>
      </c>
      <c r="F5" s="11" t="n">
        <v>41</v>
      </c>
      <c r="G5" s="14" t="inlineStr">
        <is>
          <t>別表 第1の1の注9 イ</t>
        </is>
      </c>
      <c r="H5" s="6" t="inlineStr">
        <is>
          <t>児童発達支援センター</t>
        </is>
      </c>
    </row>
    <row r="6">
      <c r="A6" s="14" t="inlineStr">
        <is>
          <t>JH-C-02</t>
        </is>
      </c>
      <c r="B6" s="14" t="inlineStr">
        <is>
          <t>児童発達支援</t>
        </is>
      </c>
      <c r="C6" s="14" t="inlineStr">
        <is>
          <t>センター</t>
        </is>
      </c>
      <c r="D6" s="11" t="n">
        <v>31</v>
      </c>
      <c r="E6" s="11" t="n">
        <v>40</v>
      </c>
      <c r="F6" s="11" t="n">
        <v>35</v>
      </c>
      <c r="G6" s="14" t="inlineStr">
        <is>
          <t>別表 第1の1の注9 イ</t>
        </is>
      </c>
      <c r="H6" s="6" t="inlineStr"/>
    </row>
    <row r="7">
      <c r="A7" s="14" t="inlineStr">
        <is>
          <t>JH-C-03</t>
        </is>
      </c>
      <c r="B7" s="14" t="inlineStr">
        <is>
          <t>児童発達支援</t>
        </is>
      </c>
      <c r="C7" s="14" t="inlineStr">
        <is>
          <t>センター</t>
        </is>
      </c>
      <c r="D7" s="11" t="n">
        <v>41</v>
      </c>
      <c r="E7" s="11" t="n">
        <v>50</v>
      </c>
      <c r="F7" s="11" t="n">
        <v>27</v>
      </c>
      <c r="G7" s="14" t="inlineStr">
        <is>
          <t>別表 第1の1の注9 イ</t>
        </is>
      </c>
      <c r="H7" s="6" t="inlineStr"/>
    </row>
    <row r="8">
      <c r="A8" s="14" t="inlineStr">
        <is>
          <t>JH-C-04</t>
        </is>
      </c>
      <c r="B8" s="14" t="inlineStr">
        <is>
          <t>児童発達支援</t>
        </is>
      </c>
      <c r="C8" s="14" t="inlineStr">
        <is>
          <t>センター</t>
        </is>
      </c>
      <c r="D8" s="11" t="n">
        <v>51</v>
      </c>
      <c r="E8" s="11" t="n">
        <v>60</v>
      </c>
      <c r="F8" s="11" t="n">
        <v>22</v>
      </c>
      <c r="G8" s="14" t="inlineStr">
        <is>
          <t>別表 第1の1の注9 イ</t>
        </is>
      </c>
      <c r="H8" s="6" t="inlineStr"/>
    </row>
    <row r="9">
      <c r="A9" s="14" t="inlineStr">
        <is>
          <t>JH-C-05</t>
        </is>
      </c>
      <c r="B9" s="14" t="inlineStr">
        <is>
          <t>児童発達支援</t>
        </is>
      </c>
      <c r="C9" s="14" t="inlineStr">
        <is>
          <t>センター</t>
        </is>
      </c>
      <c r="D9" s="11" t="n">
        <v>61</v>
      </c>
      <c r="E9" s="11" t="n">
        <v>70</v>
      </c>
      <c r="F9" s="11" t="n">
        <v>19</v>
      </c>
      <c r="G9" s="14" t="inlineStr">
        <is>
          <t>別表 第1の1の注9 イ</t>
        </is>
      </c>
      <c r="H9" s="6" t="inlineStr"/>
    </row>
    <row r="10">
      <c r="A10" s="14" t="inlineStr">
        <is>
          <t>JH-C-06</t>
        </is>
      </c>
      <c r="B10" s="14" t="inlineStr">
        <is>
          <t>児童発達支援</t>
        </is>
      </c>
      <c r="C10" s="14" t="inlineStr">
        <is>
          <t>センター</t>
        </is>
      </c>
      <c r="D10" s="11" t="n">
        <v>71</v>
      </c>
      <c r="E10" s="11" t="n">
        <v>80</v>
      </c>
      <c r="F10" s="11" t="n">
        <v>16</v>
      </c>
      <c r="G10" s="14" t="inlineStr">
        <is>
          <t>別表 第1の1の注9 イ</t>
        </is>
      </c>
      <c r="H10" s="6" t="inlineStr"/>
    </row>
    <row r="11">
      <c r="A11" s="14" t="inlineStr">
        <is>
          <t>JH-C-07</t>
        </is>
      </c>
      <c r="B11" s="14" t="inlineStr">
        <is>
          <t>児童発達支援</t>
        </is>
      </c>
      <c r="C11" s="14" t="inlineStr">
        <is>
          <t>センター</t>
        </is>
      </c>
      <c r="D11" s="11" t="n">
        <v>81</v>
      </c>
      <c r="E11" s="11" t="n">
        <v>999</v>
      </c>
      <c r="F11" s="11" t="n">
        <v>15</v>
      </c>
      <c r="G11" s="14" t="inlineStr">
        <is>
          <t>別表 第1の1の注9 イ</t>
        </is>
      </c>
      <c r="H11" s="6" t="inlineStr"/>
    </row>
    <row r="12">
      <c r="A12" s="14" t="inlineStr">
        <is>
          <t>JH-O-01</t>
        </is>
      </c>
      <c r="B12" s="14" t="inlineStr">
        <is>
          <t>児童発達支援</t>
        </is>
      </c>
      <c r="C12" s="14" t="inlineStr">
        <is>
          <t>センター以外</t>
        </is>
      </c>
      <c r="D12" s="11" t="n">
        <v>1</v>
      </c>
      <c r="E12" s="11" t="n">
        <v>10</v>
      </c>
      <c r="F12" s="11" t="n">
        <v>123</v>
      </c>
      <c r="G12" s="14" t="inlineStr">
        <is>
          <t>別表 第1の1の注9 ロ</t>
        </is>
      </c>
      <c r="H12" s="6" t="inlineStr">
        <is>
          <t>主として重症心身障害児を除く</t>
        </is>
      </c>
    </row>
    <row r="13">
      <c r="A13" s="14" t="inlineStr">
        <is>
          <t>JH-O-02</t>
        </is>
      </c>
      <c r="B13" s="14" t="inlineStr">
        <is>
          <t>児童発達支援</t>
        </is>
      </c>
      <c r="C13" s="14" t="inlineStr">
        <is>
          <t>センター以外</t>
        </is>
      </c>
      <c r="D13" s="11" t="n">
        <v>11</v>
      </c>
      <c r="E13" s="11" t="n">
        <v>20</v>
      </c>
      <c r="F13" s="11" t="n">
        <v>82</v>
      </c>
      <c r="G13" s="14" t="inlineStr">
        <is>
          <t>別表 第1の1の注9 ロ</t>
        </is>
      </c>
      <c r="H13" s="6" t="inlineStr"/>
    </row>
    <row r="14">
      <c r="A14" s="14" t="inlineStr">
        <is>
          <t>JH-O-03</t>
        </is>
      </c>
      <c r="B14" s="14" t="inlineStr">
        <is>
          <t>児童発達支援</t>
        </is>
      </c>
      <c r="C14" s="14" t="inlineStr">
        <is>
          <t>センター以外</t>
        </is>
      </c>
      <c r="D14" s="11" t="n">
        <v>21</v>
      </c>
      <c r="E14" s="11" t="n">
        <v>999</v>
      </c>
      <c r="F14" s="11" t="n">
        <v>49</v>
      </c>
      <c r="G14" s="14" t="inlineStr">
        <is>
          <t>別表 第1の1の注9 ロ</t>
        </is>
      </c>
      <c r="H14" s="6" t="inlineStr"/>
    </row>
    <row r="15">
      <c r="A15" s="14" t="inlineStr">
        <is>
          <t>JH-J-01</t>
        </is>
      </c>
      <c r="B15" s="14" t="inlineStr">
        <is>
          <t>児童発達支援</t>
        </is>
      </c>
      <c r="C15" s="14" t="inlineStr">
        <is>
          <t>主として重症心身障害児</t>
        </is>
      </c>
      <c r="D15" s="11" t="n">
        <v>1</v>
      </c>
      <c r="E15" s="11" t="n">
        <v>5</v>
      </c>
      <c r="F15" s="11" t="n">
        <v>247</v>
      </c>
      <c r="G15" s="14" t="inlineStr">
        <is>
          <t>別表 第1の1の注9 ハ</t>
        </is>
      </c>
      <c r="H15" s="6" t="inlineStr"/>
    </row>
    <row r="16">
      <c r="A16" s="14" t="inlineStr">
        <is>
          <t>JH-J-02</t>
        </is>
      </c>
      <c r="B16" s="14" t="inlineStr">
        <is>
          <t>児童発達支援</t>
        </is>
      </c>
      <c r="C16" s="14" t="inlineStr">
        <is>
          <t>主として重症心身障害児</t>
        </is>
      </c>
      <c r="D16" s="11" t="n">
        <v>6</v>
      </c>
      <c r="E16" s="11" t="n">
        <v>6</v>
      </c>
      <c r="F16" s="11" t="n">
        <v>206</v>
      </c>
      <c r="G16" s="14" t="inlineStr">
        <is>
          <t>別表 第1の1の注9 ハ</t>
        </is>
      </c>
      <c r="H16" s="6" t="inlineStr"/>
    </row>
    <row r="17">
      <c r="A17" s="14" t="inlineStr">
        <is>
          <t>JH-J-03</t>
        </is>
      </c>
      <c r="B17" s="14" t="inlineStr">
        <is>
          <t>児童発達支援</t>
        </is>
      </c>
      <c r="C17" s="14" t="inlineStr">
        <is>
          <t>主として重症心身障害児</t>
        </is>
      </c>
      <c r="D17" s="11" t="n">
        <v>7</v>
      </c>
      <c r="E17" s="11" t="n">
        <v>7</v>
      </c>
      <c r="F17" s="11" t="n">
        <v>176</v>
      </c>
      <c r="G17" s="14" t="inlineStr">
        <is>
          <t>別表 第1の1の注9 ハ</t>
        </is>
      </c>
      <c r="H17" s="6" t="inlineStr"/>
    </row>
    <row r="18">
      <c r="A18" s="14" t="inlineStr">
        <is>
          <t>JH-J-04</t>
        </is>
      </c>
      <c r="B18" s="14" t="inlineStr">
        <is>
          <t>児童発達支援</t>
        </is>
      </c>
      <c r="C18" s="14" t="inlineStr">
        <is>
          <t>主として重症心身障害児</t>
        </is>
      </c>
      <c r="D18" s="11" t="n">
        <v>8</v>
      </c>
      <c r="E18" s="11" t="n">
        <v>8</v>
      </c>
      <c r="F18" s="11" t="n">
        <v>154</v>
      </c>
      <c r="G18" s="14" t="inlineStr">
        <is>
          <t>別表 第1の1の注9 ハ</t>
        </is>
      </c>
      <c r="H18" s="6" t="inlineStr"/>
    </row>
    <row r="19">
      <c r="A19" s="14" t="inlineStr">
        <is>
          <t>JH-J-05</t>
        </is>
      </c>
      <c r="B19" s="14" t="inlineStr">
        <is>
          <t>児童発達支援</t>
        </is>
      </c>
      <c r="C19" s="14" t="inlineStr">
        <is>
          <t>主として重症心身障害児</t>
        </is>
      </c>
      <c r="D19" s="11" t="n">
        <v>9</v>
      </c>
      <c r="E19" s="11" t="n">
        <v>9</v>
      </c>
      <c r="F19" s="11" t="n">
        <v>137</v>
      </c>
      <c r="G19" s="14" t="inlineStr">
        <is>
          <t>別表 第1の1の注9 ハ</t>
        </is>
      </c>
      <c r="H19" s="6" t="inlineStr"/>
    </row>
    <row r="20">
      <c r="A20" s="14" t="inlineStr">
        <is>
          <t>JH-J-06</t>
        </is>
      </c>
      <c r="B20" s="14" t="inlineStr">
        <is>
          <t>児童発達支援</t>
        </is>
      </c>
      <c r="C20" s="14" t="inlineStr">
        <is>
          <t>主として重症心身障害児</t>
        </is>
      </c>
      <c r="D20" s="11" t="n">
        <v>10</v>
      </c>
      <c r="E20" s="11" t="n">
        <v>10</v>
      </c>
      <c r="F20" s="11" t="n">
        <v>123</v>
      </c>
      <c r="G20" s="14" t="inlineStr">
        <is>
          <t>別表 第1の1の注9 ハ</t>
        </is>
      </c>
      <c r="H20" s="6" t="inlineStr"/>
    </row>
    <row r="21">
      <c r="A21" s="14" t="inlineStr">
        <is>
          <t>JH-J-07</t>
        </is>
      </c>
      <c r="B21" s="14" t="inlineStr">
        <is>
          <t>児童発達支援</t>
        </is>
      </c>
      <c r="C21" s="14" t="inlineStr">
        <is>
          <t>主として重症心身障害児</t>
        </is>
      </c>
      <c r="D21" s="11" t="n">
        <v>11</v>
      </c>
      <c r="E21" s="11" t="n">
        <v>999</v>
      </c>
      <c r="F21" s="11" t="n">
        <v>82</v>
      </c>
      <c r="G21" s="14" t="inlineStr">
        <is>
          <t>別表 第1の1の注9 ハ</t>
        </is>
      </c>
      <c r="H21" s="6" t="inlineStr"/>
    </row>
    <row r="22">
      <c r="A22" s="14" t="inlineStr">
        <is>
          <t>JH-K-01</t>
        </is>
      </c>
      <c r="B22" s="14" t="inlineStr">
        <is>
          <t>児童発達支援</t>
        </is>
      </c>
      <c r="C22" s="14" t="inlineStr">
        <is>
          <t>共生型</t>
        </is>
      </c>
      <c r="D22" s="11" t="n">
        <v>1</v>
      </c>
      <c r="E22" s="11" t="n">
        <v>10</v>
      </c>
      <c r="F22" s="11" t="n">
        <v>123</v>
      </c>
      <c r="G22" s="14" t="inlineStr">
        <is>
          <t>別表 第1の1の注9 ロ</t>
        </is>
      </c>
      <c r="H22" s="6" t="inlineStr">
        <is>
          <t>共生型はロの区分で扱う（適用可否は指定権者に要確認）。実施加算は共生型サービス体制強化加算のイ又はロの算定が前提（別表 第1の8）</t>
        </is>
      </c>
    </row>
    <row r="23">
      <c r="A23" s="14" t="inlineStr">
        <is>
          <t>JH-K-02</t>
        </is>
      </c>
      <c r="B23" s="14" t="inlineStr">
        <is>
          <t>児童発達支援</t>
        </is>
      </c>
      <c r="C23" s="14" t="inlineStr">
        <is>
          <t>共生型</t>
        </is>
      </c>
      <c r="D23" s="11" t="n">
        <v>11</v>
      </c>
      <c r="E23" s="11" t="n">
        <v>20</v>
      </c>
      <c r="F23" s="11" t="n">
        <v>82</v>
      </c>
      <c r="G23" s="14" t="inlineStr">
        <is>
          <t>別表 第1の1の注9 ロ</t>
        </is>
      </c>
      <c r="H23" s="6" t="inlineStr">
        <is>
          <t>同上</t>
        </is>
      </c>
    </row>
    <row r="24">
      <c r="A24" s="14" t="inlineStr">
        <is>
          <t>JH-K-03</t>
        </is>
      </c>
      <c r="B24" s="14" t="inlineStr">
        <is>
          <t>児童発達支援</t>
        </is>
      </c>
      <c r="C24" s="14" t="inlineStr">
        <is>
          <t>共生型</t>
        </is>
      </c>
      <c r="D24" s="11" t="n">
        <v>21</v>
      </c>
      <c r="E24" s="11" t="n">
        <v>999</v>
      </c>
      <c r="F24" s="11" t="n">
        <v>49</v>
      </c>
      <c r="G24" s="14" t="inlineStr">
        <is>
          <t>別表 第1の1の注9 ロ</t>
        </is>
      </c>
      <c r="H24" s="6" t="inlineStr">
        <is>
          <t>同上</t>
        </is>
      </c>
    </row>
    <row r="25">
      <c r="A25" s="14" t="inlineStr">
        <is>
          <t>JH-N-01</t>
        </is>
      </c>
      <c r="B25" s="14" t="inlineStr">
        <is>
          <t>児童発達支援</t>
        </is>
      </c>
      <c r="C25" s="14" t="inlineStr">
        <is>
          <t>旧難聴児センター</t>
        </is>
      </c>
      <c r="D25" s="11" t="n">
        <v>1</v>
      </c>
      <c r="E25" s="11" t="n">
        <v>30</v>
      </c>
      <c r="F25" s="11" t="n">
        <v>41</v>
      </c>
      <c r="G25" s="14" t="inlineStr">
        <is>
          <t>別表2 第1の1の注12</t>
        </is>
      </c>
      <c r="H25" s="6" t="inlineStr">
        <is>
          <t>経過的類型。実施加算は別表2 第1の8</t>
        </is>
      </c>
    </row>
    <row r="26">
      <c r="A26" s="14" t="inlineStr">
        <is>
          <t>JH-N-02</t>
        </is>
      </c>
      <c r="B26" s="14" t="inlineStr">
        <is>
          <t>児童発達支援</t>
        </is>
      </c>
      <c r="C26" s="14" t="inlineStr">
        <is>
          <t>旧難聴児センター</t>
        </is>
      </c>
      <c r="D26" s="11" t="n">
        <v>31</v>
      </c>
      <c r="E26" s="11" t="n">
        <v>40</v>
      </c>
      <c r="F26" s="11" t="n">
        <v>35</v>
      </c>
      <c r="G26" s="14" t="inlineStr">
        <is>
          <t>別表2 第1の1の注12</t>
        </is>
      </c>
      <c r="H26" s="6" t="inlineStr"/>
    </row>
    <row r="27">
      <c r="A27" s="14" t="inlineStr">
        <is>
          <t>JH-N-03</t>
        </is>
      </c>
      <c r="B27" s="14" t="inlineStr">
        <is>
          <t>児童発達支援</t>
        </is>
      </c>
      <c r="C27" s="14" t="inlineStr">
        <is>
          <t>旧難聴児センター</t>
        </is>
      </c>
      <c r="D27" s="11" t="n">
        <v>41</v>
      </c>
      <c r="E27" s="11" t="n">
        <v>999</v>
      </c>
      <c r="F27" s="11" t="n">
        <v>27</v>
      </c>
      <c r="G27" s="14" t="inlineStr">
        <is>
          <t>別表2 第1の1の注12</t>
        </is>
      </c>
      <c r="H27" s="6" t="inlineStr"/>
    </row>
    <row r="28">
      <c r="A28" s="14" t="inlineStr">
        <is>
          <t>JH-Z-01</t>
        </is>
      </c>
      <c r="B28" s="14" t="inlineStr">
        <is>
          <t>児童発達支援</t>
        </is>
      </c>
      <c r="C28" s="14" t="inlineStr">
        <is>
          <t>旧重心センター</t>
        </is>
      </c>
      <c r="D28" s="11" t="n">
        <v>1</v>
      </c>
      <c r="E28" s="11" t="n">
        <v>999</v>
      </c>
      <c r="F28" s="11" t="n">
        <v>41</v>
      </c>
      <c r="G28" s="14" t="inlineStr">
        <is>
          <t>別表2 第2の1の注9</t>
        </is>
      </c>
      <c r="H28" s="6" t="inlineStr">
        <is>
          <t>定員区分なし。実施加算は別表2 第2の9</t>
        </is>
      </c>
    </row>
    <row r="29">
      <c r="A29" s="14" t="inlineStr">
        <is>
          <t>JH-M-01</t>
        </is>
      </c>
      <c r="B29" s="14" t="inlineStr">
        <is>
          <t>児童発達支援</t>
        </is>
      </c>
      <c r="C29" s="14" t="inlineStr">
        <is>
          <t>旧医療型</t>
        </is>
      </c>
      <c r="D29" s="11" t="n">
        <v>1</v>
      </c>
      <c r="E29" s="11" t="n">
        <v>999</v>
      </c>
      <c r="F29" s="11" t="inlineStr">
        <is>
          <t>規定なし</t>
        </is>
      </c>
      <c r="G29" s="14" t="inlineStr">
        <is>
          <t>別表2 第3（体制加算の規定なし）</t>
        </is>
      </c>
      <c r="H29" s="6" t="inlineStr">
        <is>
          <t>旧医療型には専門的支援体制加算の規定がなく、実施加算（別表2 第3の8）だけがあります</t>
        </is>
      </c>
    </row>
    <row r="30">
      <c r="A30" s="14" t="inlineStr">
        <is>
          <t>HD-O-01</t>
        </is>
      </c>
      <c r="B30" s="14" t="inlineStr">
        <is>
          <t>放課後等デイサービス</t>
        </is>
      </c>
      <c r="C30" s="14" t="inlineStr">
        <is>
          <t>センター以外</t>
        </is>
      </c>
      <c r="D30" s="11" t="n">
        <v>1</v>
      </c>
      <c r="E30" s="11" t="n">
        <v>10</v>
      </c>
      <c r="F30" s="11" t="n">
        <v>123</v>
      </c>
      <c r="G30" s="14" t="inlineStr">
        <is>
          <t>別表 第3の1の注8 イ</t>
        </is>
      </c>
      <c r="H30" s="6" t="inlineStr">
        <is>
          <t>主として重症心身障害児を除く</t>
        </is>
      </c>
    </row>
    <row r="31">
      <c r="A31" s="14" t="inlineStr">
        <is>
          <t>HD-O-02</t>
        </is>
      </c>
      <c r="B31" s="14" t="inlineStr">
        <is>
          <t>放課後等デイサービス</t>
        </is>
      </c>
      <c r="C31" s="14" t="inlineStr">
        <is>
          <t>センター以外</t>
        </is>
      </c>
      <c r="D31" s="11" t="n">
        <v>11</v>
      </c>
      <c r="E31" s="11" t="n">
        <v>20</v>
      </c>
      <c r="F31" s="11" t="n">
        <v>82</v>
      </c>
      <c r="G31" s="14" t="inlineStr">
        <is>
          <t>別表 第3の1の注8 イ</t>
        </is>
      </c>
      <c r="H31" s="6" t="inlineStr"/>
    </row>
    <row r="32">
      <c r="A32" s="14" t="inlineStr">
        <is>
          <t>HD-O-03</t>
        </is>
      </c>
      <c r="B32" s="14" t="inlineStr">
        <is>
          <t>放課後等デイサービス</t>
        </is>
      </c>
      <c r="C32" s="14" t="inlineStr">
        <is>
          <t>センター以外</t>
        </is>
      </c>
      <c r="D32" s="11" t="n">
        <v>21</v>
      </c>
      <c r="E32" s="11" t="n">
        <v>999</v>
      </c>
      <c r="F32" s="11" t="n">
        <v>49</v>
      </c>
      <c r="G32" s="14" t="inlineStr">
        <is>
          <t>別表 第3の1の注8 イ</t>
        </is>
      </c>
      <c r="H32" s="6" t="inlineStr"/>
    </row>
    <row r="33">
      <c r="A33" s="14" t="inlineStr">
        <is>
          <t>HD-J-01</t>
        </is>
      </c>
      <c r="B33" s="14" t="inlineStr">
        <is>
          <t>放課後等デイサービス</t>
        </is>
      </c>
      <c r="C33" s="14" t="inlineStr">
        <is>
          <t>主として重症心身障害児</t>
        </is>
      </c>
      <c r="D33" s="11" t="n">
        <v>1</v>
      </c>
      <c r="E33" s="11" t="n">
        <v>5</v>
      </c>
      <c r="F33" s="11" t="n">
        <v>247</v>
      </c>
      <c r="G33" s="14" t="inlineStr">
        <is>
          <t>別表 第3の1の注8 ロ</t>
        </is>
      </c>
      <c r="H33" s="6" t="inlineStr"/>
    </row>
    <row r="34">
      <c r="A34" s="14" t="inlineStr">
        <is>
          <t>HD-J-02</t>
        </is>
      </c>
      <c r="B34" s="14" t="inlineStr">
        <is>
          <t>放課後等デイサービス</t>
        </is>
      </c>
      <c r="C34" s="14" t="inlineStr">
        <is>
          <t>主として重症心身障害児</t>
        </is>
      </c>
      <c r="D34" s="11" t="n">
        <v>6</v>
      </c>
      <c r="E34" s="11" t="n">
        <v>6</v>
      </c>
      <c r="F34" s="11" t="n">
        <v>206</v>
      </c>
      <c r="G34" s="14" t="inlineStr">
        <is>
          <t>別表 第3の1の注8 ロ</t>
        </is>
      </c>
      <c r="H34" s="6" t="inlineStr"/>
    </row>
    <row r="35">
      <c r="A35" s="14" t="inlineStr">
        <is>
          <t>HD-J-03</t>
        </is>
      </c>
      <c r="B35" s="14" t="inlineStr">
        <is>
          <t>放課後等デイサービス</t>
        </is>
      </c>
      <c r="C35" s="14" t="inlineStr">
        <is>
          <t>主として重症心身障害児</t>
        </is>
      </c>
      <c r="D35" s="11" t="n">
        <v>7</v>
      </c>
      <c r="E35" s="11" t="n">
        <v>7</v>
      </c>
      <c r="F35" s="11" t="n">
        <v>176</v>
      </c>
      <c r="G35" s="14" t="inlineStr">
        <is>
          <t>別表 第3の1の注8 ロ</t>
        </is>
      </c>
      <c r="H35" s="6" t="inlineStr"/>
    </row>
    <row r="36">
      <c r="A36" s="14" t="inlineStr">
        <is>
          <t>HD-J-04</t>
        </is>
      </c>
      <c r="B36" s="14" t="inlineStr">
        <is>
          <t>放課後等デイサービス</t>
        </is>
      </c>
      <c r="C36" s="14" t="inlineStr">
        <is>
          <t>主として重症心身障害児</t>
        </is>
      </c>
      <c r="D36" s="11" t="n">
        <v>8</v>
      </c>
      <c r="E36" s="11" t="n">
        <v>8</v>
      </c>
      <c r="F36" s="11" t="n">
        <v>154</v>
      </c>
      <c r="G36" s="14" t="inlineStr">
        <is>
          <t>別表 第3の1の注8 ロ</t>
        </is>
      </c>
      <c r="H36" s="6" t="inlineStr"/>
    </row>
    <row r="37">
      <c r="A37" s="14" t="inlineStr">
        <is>
          <t>HD-J-05</t>
        </is>
      </c>
      <c r="B37" s="14" t="inlineStr">
        <is>
          <t>放課後等デイサービス</t>
        </is>
      </c>
      <c r="C37" s="14" t="inlineStr">
        <is>
          <t>主として重症心身障害児</t>
        </is>
      </c>
      <c r="D37" s="11" t="n">
        <v>9</v>
      </c>
      <c r="E37" s="11" t="n">
        <v>9</v>
      </c>
      <c r="F37" s="11" t="n">
        <v>137</v>
      </c>
      <c r="G37" s="14" t="inlineStr">
        <is>
          <t>別表 第3の1の注8 ロ</t>
        </is>
      </c>
      <c r="H37" s="6" t="inlineStr"/>
    </row>
    <row r="38">
      <c r="A38" s="14" t="inlineStr">
        <is>
          <t>HD-J-06</t>
        </is>
      </c>
      <c r="B38" s="14" t="inlineStr">
        <is>
          <t>放課後等デイサービス</t>
        </is>
      </c>
      <c r="C38" s="14" t="inlineStr">
        <is>
          <t>主として重症心身障害児</t>
        </is>
      </c>
      <c r="D38" s="11" t="n">
        <v>10</v>
      </c>
      <c r="E38" s="11" t="n">
        <v>10</v>
      </c>
      <c r="F38" s="11" t="n">
        <v>123</v>
      </c>
      <c r="G38" s="14" t="inlineStr">
        <is>
          <t>別表 第3の1の注8 ロ</t>
        </is>
      </c>
      <c r="H38" s="6" t="inlineStr"/>
    </row>
    <row r="39">
      <c r="A39" s="14" t="inlineStr">
        <is>
          <t>HD-J-07</t>
        </is>
      </c>
      <c r="B39" s="14" t="inlineStr">
        <is>
          <t>放課後等デイサービス</t>
        </is>
      </c>
      <c r="C39" s="14" t="inlineStr">
        <is>
          <t>主として重症心身障害児</t>
        </is>
      </c>
      <c r="D39" s="11" t="n">
        <v>11</v>
      </c>
      <c r="E39" s="11" t="n">
        <v>999</v>
      </c>
      <c r="F39" s="11" t="n">
        <v>82</v>
      </c>
      <c r="G39" s="14" t="inlineStr">
        <is>
          <t>別表 第3の1の注8 ロ</t>
        </is>
      </c>
      <c r="H39" s="6" t="inlineStr"/>
    </row>
    <row r="40">
      <c r="A40" s="14" t="inlineStr">
        <is>
          <t>HD-K-01</t>
        </is>
      </c>
      <c r="B40" s="14" t="inlineStr">
        <is>
          <t>放課後等デイサービス</t>
        </is>
      </c>
      <c r="C40" s="14" t="inlineStr">
        <is>
          <t>共生型</t>
        </is>
      </c>
      <c r="D40" s="11" t="n">
        <v>1</v>
      </c>
      <c r="E40" s="11" t="n">
        <v>10</v>
      </c>
      <c r="F40" s="11" t="n">
        <v>123</v>
      </c>
      <c r="G40" s="14" t="inlineStr">
        <is>
          <t>別表 第3の1の注8 イ</t>
        </is>
      </c>
      <c r="H40" s="6" t="inlineStr">
        <is>
          <t>共生型はイの区分で扱う（適用可否は指定権者に要確認）。実施加算は共生型サービス体制強化加算のイ又はロの算定が前提（別表 第3の6）</t>
        </is>
      </c>
    </row>
    <row r="41">
      <c r="A41" s="14" t="inlineStr">
        <is>
          <t>HD-K-02</t>
        </is>
      </c>
      <c r="B41" s="14" t="inlineStr">
        <is>
          <t>放課後等デイサービス</t>
        </is>
      </c>
      <c r="C41" s="14" t="inlineStr">
        <is>
          <t>共生型</t>
        </is>
      </c>
      <c r="D41" s="11" t="n">
        <v>11</v>
      </c>
      <c r="E41" s="11" t="n">
        <v>20</v>
      </c>
      <c r="F41" s="11" t="n">
        <v>82</v>
      </c>
      <c r="G41" s="14" t="inlineStr">
        <is>
          <t>別表 第3の1の注8 イ</t>
        </is>
      </c>
      <c r="H41" s="6" t="inlineStr">
        <is>
          <t>同上</t>
        </is>
      </c>
    </row>
    <row r="42">
      <c r="A42" s="14" t="inlineStr">
        <is>
          <t>HD-K-03</t>
        </is>
      </c>
      <c r="B42" s="14" t="inlineStr">
        <is>
          <t>放課後等デイサービス</t>
        </is>
      </c>
      <c r="C42" s="14" t="inlineStr">
        <is>
          <t>共生型</t>
        </is>
      </c>
      <c r="D42" s="11" t="n">
        <v>21</v>
      </c>
      <c r="E42" s="11" t="n">
        <v>999</v>
      </c>
      <c r="F42" s="11" t="n">
        <v>49</v>
      </c>
      <c r="G42" s="14" t="inlineStr">
        <is>
          <t>別表 第3の1の注8 イ</t>
        </is>
      </c>
      <c r="H42" s="6" t="inlineStr">
        <is>
          <t>同上</t>
        </is>
      </c>
    </row>
    <row r="44">
      <c r="A44" s="15" t="inlineStr">
        <is>
          <t>限度回数マスタ（障害児1人ごと・当該事業所における月利用日数で判定）</t>
        </is>
      </c>
      <c r="B44" s="16" t="n"/>
      <c r="C44" s="16" t="n"/>
      <c r="D44" s="16" t="n"/>
      <c r="E44" s="16" t="n"/>
      <c r="F44" s="16" t="n"/>
      <c r="G44" s="16" t="n"/>
      <c r="H44" s="17" t="n"/>
    </row>
    <row r="45" ht="30" customHeight="1">
      <c r="A45" s="13" t="inlineStr">
        <is>
          <t>サービス種別</t>
        </is>
      </c>
      <c r="B45" s="13" t="inlineStr">
        <is>
          <t>利用日数の条件</t>
        </is>
      </c>
      <c r="C45" s="13" t="inlineStr">
        <is>
          <t>限度回数</t>
        </is>
      </c>
      <c r="D45" s="13" t="inlineStr"/>
      <c r="E45" s="13" t="inlineStr"/>
      <c r="F45" s="13" t="inlineStr"/>
      <c r="G45" s="13" t="inlineStr">
        <is>
          <t>根拠</t>
        </is>
      </c>
      <c r="H45" s="13" t="inlineStr">
        <is>
          <t>備考</t>
        </is>
      </c>
    </row>
    <row r="46">
      <c r="A46" s="14" t="inlineStr">
        <is>
          <t>児童発達支援</t>
        </is>
      </c>
      <c r="B46" s="14" t="inlineStr">
        <is>
          <t>12日未満</t>
        </is>
      </c>
      <c r="C46" s="11" t="n">
        <v>4</v>
      </c>
      <c r="D46" s="14" t="inlineStr"/>
      <c r="E46" s="14" t="inlineStr"/>
      <c r="F46" s="14" t="inlineStr"/>
      <c r="G46" s="14" t="inlineStr">
        <is>
          <t>留意事項通知 第二の2(1)⑫(四)ウ</t>
        </is>
      </c>
      <c r="H46" s="14" t="inlineStr">
        <is>
          <t>別表2の経過的3類型を含む。児発に「2回」の段はない</t>
        </is>
      </c>
    </row>
    <row r="47">
      <c r="A47" s="14" t="inlineStr">
        <is>
          <t>児童発達支援</t>
        </is>
      </c>
      <c r="B47" s="14" t="inlineStr">
        <is>
          <t>12日以上</t>
        </is>
      </c>
      <c r="C47" s="11" t="n">
        <v>6</v>
      </c>
      <c r="D47" s="14" t="inlineStr"/>
      <c r="E47" s="14" t="inlineStr"/>
      <c r="F47" s="14" t="inlineStr"/>
      <c r="G47" s="14" t="inlineStr">
        <is>
          <t>留意事項通知 第二の2(1)⑫(四)ウ</t>
        </is>
      </c>
      <c r="H47" s="14" t="inlineStr"/>
    </row>
    <row r="48">
      <c r="A48" s="14" t="inlineStr">
        <is>
          <t>放課後等デイサービス</t>
        </is>
      </c>
      <c r="B48" s="14" t="inlineStr">
        <is>
          <t>6日未満</t>
        </is>
      </c>
      <c r="C48" s="11" t="n">
        <v>2</v>
      </c>
      <c r="D48" s="14" t="inlineStr"/>
      <c r="E48" s="14" t="inlineStr"/>
      <c r="F48" s="14" t="inlineStr"/>
      <c r="G48" s="14" t="inlineStr">
        <is>
          <t>留意事項通知 第二の3(1)⑪</t>
        </is>
      </c>
      <c r="H48" s="14" t="inlineStr">
        <is>
          <t>放デイにだけ「2回」の段がある</t>
        </is>
      </c>
    </row>
    <row r="49">
      <c r="A49" s="14" t="inlineStr">
        <is>
          <t>放課後等デイサービス</t>
        </is>
      </c>
      <c r="B49" s="14" t="inlineStr">
        <is>
          <t>6日以上12日未満</t>
        </is>
      </c>
      <c r="C49" s="11" t="n">
        <v>4</v>
      </c>
      <c r="D49" s="14" t="inlineStr"/>
      <c r="E49" s="14" t="inlineStr"/>
      <c r="F49" s="14" t="inlineStr"/>
      <c r="G49" s="14" t="inlineStr">
        <is>
          <t>留意事項通知 第二の3(1)⑪</t>
        </is>
      </c>
      <c r="H49" s="14" t="inlineStr"/>
    </row>
    <row r="50">
      <c r="A50" s="14" t="inlineStr">
        <is>
          <t>放課後等デイサービス</t>
        </is>
      </c>
      <c r="B50" s="14" t="inlineStr">
        <is>
          <t>12日以上</t>
        </is>
      </c>
      <c r="C50" s="11" t="n">
        <v>6</v>
      </c>
      <c r="D50" s="14" t="inlineStr"/>
      <c r="E50" s="14" t="inlineStr"/>
      <c r="F50" s="14" t="inlineStr"/>
      <c r="G50" s="14" t="inlineStr">
        <is>
          <t>留意事項通知 第二の3(1)⑪</t>
        </is>
      </c>
      <c r="H50" s="14" t="inlineStr"/>
    </row>
    <row r="52">
      <c r="A52" s="2" t="inlineStr">
        <is>
          <t>事業所間では通算しません（Q&amp;A VOL5〈令和6年6月6日〉問4）。多機能型で同一児童に複数サービスを提供する場合の通算については、Q&amp;Aが合算を明示しているのは家族支援加算と関係機関連携加算であり本加算は列挙されていません。該当する場合は指定権者に確認してください。</t>
        </is>
      </c>
    </row>
  </sheetData>
  <mergeCells count="5">
    <mergeCell ref="A2:H2"/>
    <mergeCell ref="A3:D3"/>
    <mergeCell ref="A52:H52"/>
    <mergeCell ref="A44:H44"/>
    <mergeCell ref="A1:H1"/>
  </mergeCells>
  <pageMargins left="0.4" right="0.4" top="0.5" bottom="0.5" header="0.5" footer="0.5"/>
  <pageSetup orientation="landscape" paperSize="9" fitToHeight="0" fitToWidth="1"/>
</worksheet>
</file>

<file path=xl/worksheets/sheet3.xml><?xml version="1.0" encoding="utf-8"?>
<worksheet xmlns="http://schemas.openxmlformats.org/spreadsheetml/2006/main">
  <sheetPr>
    <outlinePr summaryBelow="1" summaryRight="1"/>
    <pageSetUpPr fitToPage="1"/>
  </sheetPr>
  <dimension ref="A1:G13"/>
  <sheetViews>
    <sheetView workbookViewId="0">
      <selection activeCell="A1" sqref="A1"/>
    </sheetView>
  </sheetViews>
  <sheetFormatPr baseColWidth="8" defaultRowHeight="15"/>
  <cols>
    <col width="14" customWidth="1" min="1" max="1"/>
    <col width="16" customWidth="1" min="2" max="2"/>
    <col width="24" customWidth="1" min="3" max="3"/>
    <col width="22" customWidth="1" min="4" max="4"/>
    <col width="16" customWidth="1" min="5" max="5"/>
    <col width="14" customWidth="1" min="6" max="6"/>
    <col width="50" customWidth="1" min="7" max="7"/>
  </cols>
  <sheetData>
    <row r="1">
      <c r="A1" s="1" t="inlineStr">
        <is>
          <t>単価マスタ（地域区分）</t>
        </is>
      </c>
    </row>
    <row r="2" ht="28" customHeight="1">
      <c r="A2" s="2" t="inlineStr">
        <is>
          <t>平成24年厚生労働省告示第128号（地域区分）。1単位の額 ＝ 10円 × 下表の割合。10_事業所設定 が サービス種別と事業所類型から列を選び、地域区分の行を引きます。</t>
        </is>
      </c>
    </row>
    <row r="3" ht="30" customHeight="1">
      <c r="A3" s="13" t="inlineStr">
        <is>
          <t>地域区分</t>
        </is>
      </c>
      <c r="B3" s="13" t="inlineStr">
        <is>
          <t>児発センター</t>
        </is>
      </c>
      <c r="C3" s="13" t="inlineStr">
        <is>
          <t>児発(センター以外・非重心)</t>
        </is>
      </c>
      <c r="D3" s="13" t="inlineStr">
        <is>
          <t>児発(センター以外・重心)</t>
        </is>
      </c>
      <c r="E3" s="13" t="inlineStr">
        <is>
          <t>放デイ非重心</t>
        </is>
      </c>
      <c r="F3" s="13" t="inlineStr">
        <is>
          <t>放デイ重心</t>
        </is>
      </c>
      <c r="G3" s="13" t="inlineStr">
        <is>
          <t>備考</t>
        </is>
      </c>
    </row>
    <row r="4">
      <c r="A4" s="11" t="inlineStr">
        <is>
          <t>一級地</t>
        </is>
      </c>
      <c r="B4" s="18" t="n">
        <v>1.124</v>
      </c>
      <c r="C4" s="18" t="n">
        <v>1.12</v>
      </c>
      <c r="D4" s="18" t="n">
        <v>1.152</v>
      </c>
      <c r="E4" s="18" t="n">
        <v>1.12</v>
      </c>
      <c r="F4" s="18" t="n">
        <v>1.152</v>
      </c>
      <c r="G4" s="12" t="inlineStr">
        <is>
          <t>旧難聴児センター・旧重心センター・旧医療型（別表2の経過的類型）に適用する割合は本資料では確認しきれていません。10_事業所設定 では「要確認」を返します。指定権者に確認してください。</t>
        </is>
      </c>
    </row>
    <row r="5">
      <c r="A5" s="11" t="inlineStr">
        <is>
          <t>二級地</t>
        </is>
      </c>
      <c r="B5" s="18" t="n">
        <v>1.099</v>
      </c>
      <c r="C5" s="18" t="n">
        <v>1.096</v>
      </c>
      <c r="D5" s="18" t="n">
        <v>1.122</v>
      </c>
      <c r="E5" s="18" t="n">
        <v>1.096</v>
      </c>
      <c r="F5" s="18" t="n">
        <v>1.122</v>
      </c>
      <c r="G5" s="19" t="n"/>
    </row>
    <row r="6">
      <c r="A6" s="11" t="inlineStr">
        <is>
          <t>三級地</t>
        </is>
      </c>
      <c r="B6" s="18" t="n">
        <v>1.093</v>
      </c>
      <c r="C6" s="18" t="n">
        <v>1.09</v>
      </c>
      <c r="D6" s="18" t="n">
        <v>1.114</v>
      </c>
      <c r="E6" s="18" t="n">
        <v>1.09</v>
      </c>
      <c r="F6" s="18" t="n">
        <v>1.114</v>
      </c>
      <c r="G6" s="19" t="n"/>
    </row>
    <row r="7">
      <c r="A7" s="11" t="inlineStr">
        <is>
          <t>四級地</t>
        </is>
      </c>
      <c r="B7" s="18" t="n">
        <v>1.074</v>
      </c>
      <c r="C7" s="18" t="n">
        <v>1.072</v>
      </c>
      <c r="D7" s="18" t="n">
        <v>1.091</v>
      </c>
      <c r="E7" s="18" t="n">
        <v>1.072</v>
      </c>
      <c r="F7" s="18" t="n">
        <v>1.091</v>
      </c>
      <c r="G7" s="19" t="n"/>
    </row>
    <row r="8">
      <c r="A8" s="11" t="inlineStr">
        <is>
          <t>五級地</t>
        </is>
      </c>
      <c r="B8" s="18" t="n">
        <v>1.062</v>
      </c>
      <c r="C8" s="18" t="n">
        <v>1.06</v>
      </c>
      <c r="D8" s="18" t="n">
        <v>1.076</v>
      </c>
      <c r="E8" s="18" t="n">
        <v>1.06</v>
      </c>
      <c r="F8" s="18" t="n">
        <v>1.076</v>
      </c>
      <c r="G8" s="19" t="n"/>
    </row>
    <row r="9">
      <c r="A9" s="11" t="inlineStr">
        <is>
          <t>六級地</t>
        </is>
      </c>
      <c r="B9" s="18" t="n">
        <v>1.037</v>
      </c>
      <c r="C9" s="18" t="n">
        <v>1.036</v>
      </c>
      <c r="D9" s="18" t="n">
        <v>1.046</v>
      </c>
      <c r="E9" s="18" t="n">
        <v>1.036</v>
      </c>
      <c r="F9" s="18" t="n">
        <v>1.046</v>
      </c>
      <c r="G9" s="19" t="n"/>
    </row>
    <row r="10">
      <c r="A10" s="11" t="inlineStr">
        <is>
          <t>七級地</t>
        </is>
      </c>
      <c r="B10" s="18" t="n">
        <v>1.019</v>
      </c>
      <c r="C10" s="18" t="n">
        <v>1.018</v>
      </c>
      <c r="D10" s="18" t="n">
        <v>1.023</v>
      </c>
      <c r="E10" s="18" t="n">
        <v>1.018</v>
      </c>
      <c r="F10" s="18" t="n">
        <v>1.023</v>
      </c>
      <c r="G10" s="19" t="n"/>
    </row>
    <row r="11">
      <c r="A11" s="11" t="inlineStr">
        <is>
          <t>その他</t>
        </is>
      </c>
      <c r="B11" s="18" t="n">
        <v>1</v>
      </c>
      <c r="C11" s="18" t="n">
        <v>1</v>
      </c>
      <c r="D11" s="18" t="n">
        <v>1</v>
      </c>
      <c r="E11" s="18" t="n">
        <v>1</v>
      </c>
      <c r="F11" s="18" t="n">
        <v>1</v>
      </c>
      <c r="G11" s="20" t="n"/>
    </row>
    <row r="13">
      <c r="A13" s="2" t="inlineStr">
        <is>
          <t>1単位の額 ＝ 10円 × 割合（端数処理は請求システムの仕様に従う。事業所の総単位数に単価を乗じて1円未満を切り捨てるため、加算単独の金額は目安です）</t>
        </is>
      </c>
    </row>
  </sheetData>
  <mergeCells count="3">
    <mergeCell ref="A2:G2"/>
    <mergeCell ref="A1:G1"/>
    <mergeCell ref="G4:G11"/>
  </mergeCells>
  <pageMargins left="0.4" right="0.4" top="0.5" bottom="0.5" header="0.5" footer="0.5"/>
  <pageSetup orientation="portrait" paperSize="9" fitToHeight="0" fitToWidth="1"/>
</worksheet>
</file>

<file path=xl/worksheets/sheet4.xml><?xml version="1.0" encoding="utf-8"?>
<worksheet xmlns="http://schemas.openxmlformats.org/spreadsheetml/2006/main">
  <sheetPr>
    <outlinePr summaryBelow="1" summaryRight="1"/>
    <pageSetUpPr fitToPage="1"/>
  </sheetPr>
  <dimension ref="A1:C26"/>
  <sheetViews>
    <sheetView workbookViewId="0">
      <selection activeCell="A1" sqref="A1"/>
    </sheetView>
  </sheetViews>
  <sheetFormatPr baseColWidth="8" defaultRowHeight="15"/>
  <cols>
    <col width="34" customWidth="1" min="1" max="1"/>
    <col width="34" customWidth="1" min="2" max="2"/>
    <col width="66" customWidth="1" min="3" max="3"/>
  </cols>
  <sheetData>
    <row r="1">
      <c r="A1" s="1" t="inlineStr">
        <is>
          <t>事業所設定（入力）</t>
        </is>
      </c>
    </row>
    <row r="2" ht="28" customHeight="1">
      <c r="A2" s="2" t="inlineStr">
        <is>
          <t>黄色のセルだけ入力してください。B22 の事業所ゲートが「算定可」以外のときは、40_月次算定管理 の全児童の判定が算定不可に切り替わります。</t>
        </is>
      </c>
    </row>
    <row r="3">
      <c r="A3" s="15" t="inlineStr">
        <is>
          <t>入力欄</t>
        </is>
      </c>
      <c r="B3" s="4" t="inlineStr"/>
      <c r="C3" s="15" t="inlineStr">
        <is>
          <t>備考・根拠</t>
        </is>
      </c>
    </row>
    <row r="4" ht="26" customHeight="1">
      <c r="A4" s="5" t="inlineStr">
        <is>
          <t>法人名</t>
        </is>
      </c>
      <c r="B4" s="21" t="n"/>
      <c r="C4" s="12" t="inlineStr">
        <is>
          <t>自由入力。記入例では「〇〇株式会社」</t>
        </is>
      </c>
    </row>
    <row r="5" ht="26" customHeight="1">
      <c r="A5" s="5" t="inlineStr">
        <is>
          <t>事業所名</t>
        </is>
      </c>
      <c r="B5" s="21" t="n"/>
      <c r="C5" s="12" t="inlineStr">
        <is>
          <t>自由入力。記入例では「児童発達支援・放課後等デイサービス 〇〇」</t>
        </is>
      </c>
    </row>
    <row r="6" ht="26" customHeight="1">
      <c r="A6" s="5" t="inlineStr">
        <is>
          <t>事業所番号</t>
        </is>
      </c>
      <c r="B6" s="21" t="n"/>
      <c r="C6" s="12" t="inlineStr">
        <is>
          <t>10桁</t>
        </is>
      </c>
    </row>
    <row r="7" ht="26" customHeight="1">
      <c r="A7" s="5" t="inlineStr">
        <is>
          <t>サービス種別</t>
        </is>
      </c>
      <c r="B7" s="21" t="n"/>
      <c r="C7" s="12" t="inlineStr">
        <is>
          <t>リストから選択。限度回数の判定（児発4/6・放デイ2/4/6）がここで切り替わります</t>
        </is>
      </c>
    </row>
    <row r="8" ht="26" customHeight="1">
      <c r="A8" s="5" t="inlineStr">
        <is>
          <t>事業所類型</t>
        </is>
      </c>
      <c r="B8" s="21" t="n"/>
      <c r="C8" s="12" t="inlineStr">
        <is>
          <t>リストから選択。共生型を選ぶと B14 の区分が算定判定に効きます</t>
        </is>
      </c>
    </row>
    <row r="9" ht="26" customHeight="1">
      <c r="A9" s="5" t="inlineStr">
        <is>
          <t>利用定員</t>
        </is>
      </c>
      <c r="B9" s="21" t="n"/>
      <c r="C9" s="12" t="inlineStr">
        <is>
          <t>数値。体制加算の定員区分の検索に使います</t>
        </is>
      </c>
    </row>
    <row r="10" ht="26" customHeight="1">
      <c r="A10" s="5" t="inlineStr">
        <is>
          <t>地域区分</t>
        </is>
      </c>
      <c r="B10" s="21" t="n"/>
      <c r="C10" s="12" t="inlineStr">
        <is>
          <t>リストから選択（平成24年厚生労働省告示第128号）</t>
        </is>
      </c>
    </row>
    <row r="11" ht="26" customHeight="1">
      <c r="A11" s="5" t="inlineStr">
        <is>
          <t>対象年月</t>
        </is>
      </c>
      <c r="B11" s="22" t="n"/>
      <c r="C11" s="12" t="inlineStr">
        <is>
          <t>月初日を日付で入力（例 2026/8/1）。20_専門職員台帳 の判定基準日になります</t>
        </is>
      </c>
    </row>
    <row r="12" ht="26" customHeight="1">
      <c r="A12" s="5" t="inlineStr">
        <is>
          <t>専門的支援体制加算 届出年月日</t>
        </is>
      </c>
      <c r="B12" s="22" t="n"/>
      <c r="C12" s="12" t="inlineStr">
        <is>
          <t>体制届の受理日。控えは 61_書類保管台帳 に記録</t>
        </is>
      </c>
    </row>
    <row r="13" ht="26" customHeight="1">
      <c r="A13" s="5" t="inlineStr">
        <is>
          <t>専門的支援実施加算 届出年月日</t>
        </is>
      </c>
      <c r="B13" s="22" t="n"/>
      <c r="C13" s="12" t="inlineStr">
        <is>
          <t>★体制加算とは別の届出項目です。空欄だと B22 が「要確認」になります（告示 別表 第1の8「都道府県知事に対して…届出を行った」）</t>
        </is>
      </c>
    </row>
    <row r="14" ht="26" customHeight="1">
      <c r="A14" s="5" t="inlineStr">
        <is>
          <t>個別支援計画未作成減算の適用</t>
        </is>
      </c>
      <c r="B14" s="21" t="n"/>
      <c r="C14" s="12" t="inlineStr">
        <is>
          <t>あり／なし。ありの期間は算定不可（告示 別表 第1の8／第3の6 ただし書き）</t>
        </is>
      </c>
    </row>
    <row r="15" ht="26" customHeight="1">
      <c r="A15" s="5" t="inlineStr">
        <is>
          <t>児童発達支援管理責任者の欠如</t>
        </is>
      </c>
      <c r="B15" s="21" t="n"/>
      <c r="C15" s="12" t="inlineStr">
        <is>
          <t>あり／なし。ありの期間は算定不可（Q&amp;A VOL4〈令和6年5月24日〉問1）</t>
        </is>
      </c>
    </row>
    <row r="16" ht="26" customHeight="1">
      <c r="A16" s="5" t="inlineStr">
        <is>
          <t>共生型サービス体制強化加算の区分</t>
        </is>
      </c>
      <c r="B16" s="21" t="n"/>
      <c r="C16" s="12" t="inlineStr">
        <is>
          <t>共生型事業所のみ。イ又はロを算定していないと実施加算は算定不可（告示 別表 第1の1の注11／第3の1の注10）。共生型以外は「該当なし」</t>
        </is>
      </c>
    </row>
    <row r="17" ht="26" customHeight="1">
      <c r="A17" s="5" t="inlineStr">
        <is>
          <t>理学療法士等の常勤換算数（体制加算用）</t>
        </is>
      </c>
      <c r="B17" s="23">
        <f>'20_専門職員台帳'!$J$26</f>
        <v/>
      </c>
      <c r="C17" s="12" t="inlineStr">
        <is>
          <t>20_専門職員台帳 から自動転記（体制加算にカウント可の職員の合計）</t>
        </is>
      </c>
    </row>
    <row r="19">
      <c r="A19" s="15" t="inlineStr">
        <is>
          <t>自動判定（触らない）</t>
        </is>
      </c>
      <c r="B19" s="4" t="inlineStr"/>
      <c r="C19" s="4" t="inlineStr"/>
    </row>
    <row r="20" ht="30" customHeight="1">
      <c r="A20" s="5" t="inlineStr">
        <is>
          <t>専門的支援体制加算 単位／日</t>
        </is>
      </c>
      <c r="B20" s="24">
        <f>IF(OR($B$7="",$B$8="",$B$9=""),"（サービス種別・事業所類型・利用定員を入力してください）",IFERROR(INDEX('01_単位数マスタ'!$F$5:$F$42,SUMPRODUCT(('01_単位数マスタ'!$B$5:$B$42=$B$7)*('01_単位数マスタ'!$C$5:$C$42=$B$8)*('01_単位数マスタ'!$D$5:$D$42&lt;=$B$9)*('01_単位数マスタ'!$E$5:$E$42&gt;=$B$9)*ROW('01_単位数マスタ'!$B$5:$B$42))-4),"要確認（該当する定員区分が見つかりません。放課後等デイサービスに「センター」の区分はありません）"))</f>
        <v/>
      </c>
      <c r="C20" s="12" t="inlineStr">
        <is>
          <t>B20。01_単位数マスタ から サービス種別×事業所類型×定員 で検索</t>
        </is>
      </c>
    </row>
    <row r="21" ht="30" customHeight="1">
      <c r="A21" s="5" t="inlineStr">
        <is>
          <t>単価列キー（自動）</t>
        </is>
      </c>
      <c r="B21" s="24">
        <f>IF($B$7="児童発達支援",IF($B$8="センター","児発センター",IF($B$8="主として重症心身障害児","児発(センター以外・重心)",IF(OR($B$8="センター以外",$B$8="共生型"),"児発(センター以外・非重心)","要確認"))),IF($B$7="放課後等デイサービス",IF($B$8="主として重症心身障害児","放デイ重心",IF(OR($B$8="センター以外",$B$8="共生型"),"放デイ非重心","要確認")),""))</f>
        <v/>
      </c>
      <c r="C21" s="12" t="inlineStr">
        <is>
          <t>B21。02_単価マスタ の列を選ぶキー。経過的類型（別表2）は割合を確認しきれていないため「要確認」を返します</t>
        </is>
      </c>
    </row>
    <row r="22" ht="30" customHeight="1">
      <c r="A22" s="5" t="inlineStr">
        <is>
          <t>地域区分の割合</t>
        </is>
      </c>
      <c r="B22" s="24">
        <f>IFERROR(INDEX('02_単価マスタ'!$B$4:$F$11,MATCH($B$10,'02_単価マスタ'!$A$4:$A$11,0),MATCH($B$21,'02_単価マスタ'!$B$3:$F$3,0)),"要確認")</f>
        <v/>
      </c>
      <c r="C22" s="12" t="inlineStr">
        <is>
          <t>B22。平成24年厚生労働省告示第128号</t>
        </is>
      </c>
    </row>
    <row r="23" ht="30" customHeight="1">
      <c r="A23" s="5" t="inlineStr">
        <is>
          <t>1単位の単価（円）</t>
        </is>
      </c>
      <c r="B23" s="24">
        <f>IF(ISNUMBER($B$22),ROUND($B$22*10,2),"要確認")</f>
        <v/>
      </c>
      <c r="C23" s="12" t="inlineStr">
        <is>
          <t>B23。10円 × 割合。40_月次算定管理 の概算額と 62_返還インパクト試算 が参照します</t>
        </is>
      </c>
    </row>
    <row r="24" ht="30" customHeight="1">
      <c r="A24" s="5" t="inlineStr">
        <is>
          <t>事業所ゲート（この月に算定できるか）</t>
        </is>
      </c>
      <c r="B24" s="24">
        <f>IF($B$14="あり","算定不可（個別支援計画未作成減算 適用中：告示 別表 第1の8／第3の6 ただし書き）",IF($B$15="あり","算定不可（児発管欠如：Q&amp;A VOL4 問1）",IF(AND($B$8="共生型",OR($B$16="ハ",$B$16="算定なし")),"算定不可（共生型サービス体制強化加算のイ又はロが必要）",IF($B$13="","要確認（専門的支援実施加算の届出年月日が未入力）","算定可"))))</f>
        <v/>
      </c>
      <c r="C24" s="12" t="inlineStr">
        <is>
          <t>★B24。40_月次算定管理 の全児童の判定がこのセルに従います</t>
        </is>
      </c>
    </row>
    <row r="25" ht="30" customHeight="1">
      <c r="A25" s="5" t="inlineStr">
        <is>
          <t>専門的支援体制加算 配置判定</t>
        </is>
      </c>
      <c r="B25" s="24">
        <f>IF(NOT(ISNUMBER($B$17)),"",IF($B$17=0,"（20_専門職員台帳 が未入力です）",IF($B$17&gt;=1,"OK（常勤換算1.0以上）","NG（基準の員数に加えて常勤換算1.0以上が必要）")))</f>
        <v/>
      </c>
      <c r="C25" s="12" t="inlineStr">
        <is>
          <t>B25。参考。実施加算の算定に体制加算の配置は必須ではありません（留意事項通知 第二の2(1)⑫(一)）</t>
        </is>
      </c>
    </row>
    <row r="26" ht="30" customHeight="1">
      <c r="A26" s="5" t="inlineStr">
        <is>
          <t>対象年月（表示）</t>
        </is>
      </c>
      <c r="B26" s="24">
        <f>IF($B$11="","",TEXT($B$11,"yyyy年m月")&amp;"分")</f>
        <v/>
      </c>
      <c r="C26" s="12" t="inlineStr">
        <is>
          <t>B26</t>
        </is>
      </c>
    </row>
  </sheetData>
  <mergeCells count="2">
    <mergeCell ref="A1:C1"/>
    <mergeCell ref="A2:C2"/>
  </mergeCells>
  <dataValidations count="6">
    <dataValidation sqref="B7" showDropDown="0" showInputMessage="0" showErrorMessage="0" allowBlank="1" type="list">
      <formula1>"児童発達支援,放課後等デイサービス"</formula1>
    </dataValidation>
    <dataValidation sqref="B8" showDropDown="0" showInputMessage="0" showErrorMessage="0" allowBlank="1" type="list">
      <formula1>"センター,センター以外,主として重症心身障害児,旧難聴児センター,旧重心センター,旧医療型,共生型"</formula1>
    </dataValidation>
    <dataValidation sqref="B10" showDropDown="0" showInputMessage="0" showErrorMessage="0" allowBlank="1" type="list">
      <formula1>"一級地,二級地,三級地,四級地,五級地,六級地,七級地,その他"</formula1>
    </dataValidation>
    <dataValidation sqref="B14" showDropDown="0" showInputMessage="0" showErrorMessage="0" allowBlank="1" type="list">
      <formula1>"あり,なし"</formula1>
    </dataValidation>
    <dataValidation sqref="B15" showDropDown="0" showInputMessage="0" showErrorMessage="0" allowBlank="1" type="list">
      <formula1>"あり,なし"</formula1>
    </dataValidation>
    <dataValidation sqref="B16" showDropDown="0" showInputMessage="0" showErrorMessage="0" allowBlank="1" type="list">
      <formula1>"イ,ロ,ハ,算定なし,該当なし"</formula1>
    </dataValidation>
  </dataValidations>
  <pageMargins left="0.4" right="0.4" top="0.5" bottom="0.5" header="0.5" footer="0.5"/>
  <pageSetup orientation="portrait" paperSize="9" fitToHeight="0" fitToWidth="1"/>
</worksheet>
</file>

<file path=xl/worksheets/sheet5.xml><?xml version="1.0" encoding="utf-8"?>
<worksheet xmlns="http://schemas.openxmlformats.org/spreadsheetml/2006/main">
  <sheetPr>
    <outlinePr summaryBelow="1" summaryRight="1"/>
    <pageSetUpPr fitToPage="1"/>
  </sheetPr>
  <dimension ref="A1:M29"/>
  <sheetViews>
    <sheetView workbookViewId="0">
      <pane ySplit="4" topLeftCell="A5" activePane="bottomLeft" state="frozen"/>
      <selection pane="bottomLeft" activeCell="A1" sqref="A1"/>
    </sheetView>
  </sheetViews>
  <sheetFormatPr baseColWidth="8" defaultRowHeight="15"/>
  <cols>
    <col width="5" customWidth="1" min="1" max="1"/>
    <col width="11" customWidth="1" min="2" max="2"/>
    <col width="20" customWidth="1" min="3" max="3"/>
    <col width="15" customWidth="1" min="4" max="4"/>
    <col width="15" customWidth="1" min="5" max="5"/>
    <col width="9" customWidth="1" min="6" max="6"/>
    <col width="15" customWidth="1" min="7" max="7"/>
    <col width="15" customWidth="1" min="8" max="8"/>
    <col width="13" customWidth="1" min="9" max="9"/>
    <col width="10" customWidth="1" min="10" max="10"/>
    <col width="14" customWidth="1" min="11" max="11"/>
    <col width="30" customWidth="1" min="12" max="12"/>
    <col width="30" customWidth="1" min="13" max="13"/>
  </cols>
  <sheetData>
    <row r="1">
      <c r="A1" s="1" t="inlineStr">
        <is>
          <t>理学療法士等 台帳（実施者要件の確認）</t>
        </is>
      </c>
    </row>
    <row r="2" ht="28" customHeight="1">
      <c r="A2" s="2" t="inlineStr">
        <is>
          <t>留意事項通知 第二の2(1)⑫(一)。理学療法士・作業療法士・言語聴覚士・保育士（5年以上）・児童指導員（5年以上）・心理担当職員／視覚障害児支援担当職員の6職種。保育士・児童指導員の経験年数は、資格取得または任用の後の児童福祉事業従事経験に限られます（資格取得前は通算不可）。特別支援学校・特別支援学級・通級による指導の教育経験は含みません（Q&amp;A VOL1 問15）。</t>
        </is>
      </c>
    </row>
    <row r="3">
      <c r="A3" s="5" t="inlineStr">
        <is>
          <t>判定基準日（対象年月の末日・自動）</t>
        </is>
      </c>
      <c r="B3" s="25">
        <f>IFERROR(EOMONTH('10_事業所設定'!$B$11,0),"")</f>
        <v/>
      </c>
      <c r="C3" s="12" t="inlineStr">
        <is>
          <t>10_事業所設定 の対象年月から自動。ここを基準に経験年数を計算します。</t>
        </is>
      </c>
      <c r="D3" s="16" t="n"/>
      <c r="E3" s="16" t="n"/>
      <c r="F3" s="16" t="n"/>
      <c r="G3" s="16" t="n"/>
      <c r="H3" s="16" t="n"/>
      <c r="I3" s="16" t="n"/>
      <c r="J3" s="16" t="n"/>
      <c r="K3" s="16" t="n"/>
      <c r="L3" s="16" t="n"/>
      <c r="M3" s="17" t="n"/>
    </row>
    <row r="4" ht="30" customHeight="1">
      <c r="A4" s="13" t="inlineStr">
        <is>
          <t>No</t>
        </is>
      </c>
      <c r="B4" s="13" t="inlineStr">
        <is>
          <t>職員記号</t>
        </is>
      </c>
      <c r="C4" s="13" t="inlineStr">
        <is>
          <t>職種</t>
        </is>
      </c>
      <c r="D4" s="13" t="inlineStr">
        <is>
          <t>資格取得日／任用日</t>
        </is>
      </c>
      <c r="E4" s="13" t="inlineStr">
        <is>
          <t>児童福祉事業 従事開始日</t>
        </is>
      </c>
      <c r="F4" s="13" t="inlineStr">
        <is>
          <t>経験年数</t>
        </is>
      </c>
      <c r="G4" s="13" t="inlineStr">
        <is>
          <t>5年要件判定</t>
        </is>
      </c>
      <c r="H4" s="13" t="inlineStr">
        <is>
          <t>年間180日以上の勤務</t>
        </is>
      </c>
      <c r="I4" s="13" t="inlineStr">
        <is>
          <t>雇用形態</t>
        </is>
      </c>
      <c r="J4" s="13" t="inlineStr">
        <is>
          <t>常勤換算数</t>
        </is>
      </c>
      <c r="K4" s="13" t="inlineStr">
        <is>
          <t>体制加算カウント可否</t>
        </is>
      </c>
      <c r="L4" s="13" t="inlineStr">
        <is>
          <t>実施加算の実施者になれるか</t>
        </is>
      </c>
      <c r="M4" s="13" t="inlineStr">
        <is>
          <t>備考</t>
        </is>
      </c>
    </row>
    <row r="5">
      <c r="A5" s="11" t="n">
        <v>1</v>
      </c>
      <c r="B5" s="26" t="n"/>
      <c r="C5" s="26" t="n"/>
      <c r="D5" s="27" t="n"/>
      <c r="E5" s="27" t="n"/>
      <c r="F5" s="28">
        <f>IF(OR($D5="",$E5="",$B$3=""),"",IFERROR(ROUNDDOWN(YEARFRAC(MAX($D5,$E5),$B$3,1),1),"要確認"))</f>
        <v/>
      </c>
      <c r="G5" s="28">
        <f>IF($C5="","",IF(OR($C5="保育士",$C5="児童指導員"),IF($F5="","要確認（日付未入力）",IF($F5&gt;=5,"OK","NG（5年未満）")),"対象外"))</f>
        <v/>
      </c>
      <c r="H5" s="26" t="n"/>
      <c r="I5" s="26" t="n"/>
      <c r="J5" s="29" t="n"/>
      <c r="K5" s="28">
        <f>IF($C5="","",IF(AND($I5="自法人雇用",OR($G5="OK",$G5="対象外")),"可","不可"))</f>
        <v/>
      </c>
      <c r="L5" s="24">
        <f>IF($C5="","",IF($I5&lt;&gt;"自法人雇用","不可（外部派遣：Q&amp;A VOL3 問9）",IF(AND(OR($C5="保育士",$C5="児童指導員"),$G5&lt;&gt;"OK"),"不可（経験年数5年未満）",IF(AND(OR($C5="保育士",$C5="児童指導員"),$H5&lt;&gt;"はい"),"要確認（年間180日以上の勤務）","可"))))</f>
        <v/>
      </c>
      <c r="M5" s="30" t="n"/>
    </row>
    <row r="6">
      <c r="A6" s="11" t="n">
        <v>2</v>
      </c>
      <c r="B6" s="26" t="n"/>
      <c r="C6" s="26" t="n"/>
      <c r="D6" s="27" t="n"/>
      <c r="E6" s="27" t="n"/>
      <c r="F6" s="28">
        <f>IF(OR($D6="",$E6="",$B$3=""),"",IFERROR(ROUNDDOWN(YEARFRAC(MAX($D6,$E6),$B$3,1),1),"要確認"))</f>
        <v/>
      </c>
      <c r="G6" s="28">
        <f>IF($C6="","",IF(OR($C6="保育士",$C6="児童指導員"),IF($F6="","要確認（日付未入力）",IF($F6&gt;=5,"OK","NG（5年未満）")),"対象外"))</f>
        <v/>
      </c>
      <c r="H6" s="26" t="n"/>
      <c r="I6" s="26" t="n"/>
      <c r="J6" s="29" t="n"/>
      <c r="K6" s="28">
        <f>IF($C6="","",IF(AND($I6="自法人雇用",OR($G6="OK",$G6="対象外")),"可","不可"))</f>
        <v/>
      </c>
      <c r="L6" s="24">
        <f>IF($C6="","",IF($I6&lt;&gt;"自法人雇用","不可（外部派遣：Q&amp;A VOL3 問9）",IF(AND(OR($C6="保育士",$C6="児童指導員"),$G6&lt;&gt;"OK"),"不可（経験年数5年未満）",IF(AND(OR($C6="保育士",$C6="児童指導員"),$H6&lt;&gt;"はい"),"要確認（年間180日以上の勤務）","可"))))</f>
        <v/>
      </c>
      <c r="M6" s="30" t="n"/>
    </row>
    <row r="7">
      <c r="A7" s="11" t="n">
        <v>3</v>
      </c>
      <c r="B7" s="26" t="n"/>
      <c r="C7" s="26" t="n"/>
      <c r="D7" s="27" t="n"/>
      <c r="E7" s="27" t="n"/>
      <c r="F7" s="28">
        <f>IF(OR($D7="",$E7="",$B$3=""),"",IFERROR(ROUNDDOWN(YEARFRAC(MAX($D7,$E7),$B$3,1),1),"要確認"))</f>
        <v/>
      </c>
      <c r="G7" s="28">
        <f>IF($C7="","",IF(OR($C7="保育士",$C7="児童指導員"),IF($F7="","要確認（日付未入力）",IF($F7&gt;=5,"OK","NG（5年未満）")),"対象外"))</f>
        <v/>
      </c>
      <c r="H7" s="26" t="n"/>
      <c r="I7" s="26" t="n"/>
      <c r="J7" s="29" t="n"/>
      <c r="K7" s="28">
        <f>IF($C7="","",IF(AND($I7="自法人雇用",OR($G7="OK",$G7="対象外")),"可","不可"))</f>
        <v/>
      </c>
      <c r="L7" s="24">
        <f>IF($C7="","",IF($I7&lt;&gt;"自法人雇用","不可（外部派遣：Q&amp;A VOL3 問9）",IF(AND(OR($C7="保育士",$C7="児童指導員"),$G7&lt;&gt;"OK"),"不可（経験年数5年未満）",IF(AND(OR($C7="保育士",$C7="児童指導員"),$H7&lt;&gt;"はい"),"要確認（年間180日以上の勤務）","可"))))</f>
        <v/>
      </c>
      <c r="M7" s="30" t="n"/>
    </row>
    <row r="8">
      <c r="A8" s="11" t="n">
        <v>4</v>
      </c>
      <c r="B8" s="26" t="n"/>
      <c r="C8" s="26" t="n"/>
      <c r="D8" s="27" t="n"/>
      <c r="E8" s="27" t="n"/>
      <c r="F8" s="28">
        <f>IF(OR($D8="",$E8="",$B$3=""),"",IFERROR(ROUNDDOWN(YEARFRAC(MAX($D8,$E8),$B$3,1),1),"要確認"))</f>
        <v/>
      </c>
      <c r="G8" s="28">
        <f>IF($C8="","",IF(OR($C8="保育士",$C8="児童指導員"),IF($F8="","要確認（日付未入力）",IF($F8&gt;=5,"OK","NG（5年未満）")),"対象外"))</f>
        <v/>
      </c>
      <c r="H8" s="26" t="n"/>
      <c r="I8" s="26" t="n"/>
      <c r="J8" s="29" t="n"/>
      <c r="K8" s="28">
        <f>IF($C8="","",IF(AND($I8="自法人雇用",OR($G8="OK",$G8="対象外")),"可","不可"))</f>
        <v/>
      </c>
      <c r="L8" s="24">
        <f>IF($C8="","",IF($I8&lt;&gt;"自法人雇用","不可（外部派遣：Q&amp;A VOL3 問9）",IF(AND(OR($C8="保育士",$C8="児童指導員"),$G8&lt;&gt;"OK"),"不可（経験年数5年未満）",IF(AND(OR($C8="保育士",$C8="児童指導員"),$H8&lt;&gt;"はい"),"要確認（年間180日以上の勤務）","可"))))</f>
        <v/>
      </c>
      <c r="M8" s="30" t="n"/>
    </row>
    <row r="9">
      <c r="A9" s="11" t="n">
        <v>5</v>
      </c>
      <c r="B9" s="26" t="n"/>
      <c r="C9" s="26" t="n"/>
      <c r="D9" s="27" t="n"/>
      <c r="E9" s="27" t="n"/>
      <c r="F9" s="28">
        <f>IF(OR($D9="",$E9="",$B$3=""),"",IFERROR(ROUNDDOWN(YEARFRAC(MAX($D9,$E9),$B$3,1),1),"要確認"))</f>
        <v/>
      </c>
      <c r="G9" s="28">
        <f>IF($C9="","",IF(OR($C9="保育士",$C9="児童指導員"),IF($F9="","要確認（日付未入力）",IF($F9&gt;=5,"OK","NG（5年未満）")),"対象外"))</f>
        <v/>
      </c>
      <c r="H9" s="26" t="n"/>
      <c r="I9" s="26" t="n"/>
      <c r="J9" s="29" t="n"/>
      <c r="K9" s="28">
        <f>IF($C9="","",IF(AND($I9="自法人雇用",OR($G9="OK",$G9="対象外")),"可","不可"))</f>
        <v/>
      </c>
      <c r="L9" s="24">
        <f>IF($C9="","",IF($I9&lt;&gt;"自法人雇用","不可（外部派遣：Q&amp;A VOL3 問9）",IF(AND(OR($C9="保育士",$C9="児童指導員"),$G9&lt;&gt;"OK"),"不可（経験年数5年未満）",IF(AND(OR($C9="保育士",$C9="児童指導員"),$H9&lt;&gt;"はい"),"要確認（年間180日以上の勤務）","可"))))</f>
        <v/>
      </c>
      <c r="M9" s="30" t="n"/>
    </row>
    <row r="10">
      <c r="A10" s="11" t="n">
        <v>6</v>
      </c>
      <c r="B10" s="26" t="n"/>
      <c r="C10" s="26" t="n"/>
      <c r="D10" s="27" t="n"/>
      <c r="E10" s="27" t="n"/>
      <c r="F10" s="28">
        <f>IF(OR($D10="",$E10="",$B$3=""),"",IFERROR(ROUNDDOWN(YEARFRAC(MAX($D10,$E10),$B$3,1),1),"要確認"))</f>
        <v/>
      </c>
      <c r="G10" s="28">
        <f>IF($C10="","",IF(OR($C10="保育士",$C10="児童指導員"),IF($F10="","要確認（日付未入力）",IF($F10&gt;=5,"OK","NG（5年未満）")),"対象外"))</f>
        <v/>
      </c>
      <c r="H10" s="26" t="n"/>
      <c r="I10" s="26" t="n"/>
      <c r="J10" s="29" t="n"/>
      <c r="K10" s="28">
        <f>IF($C10="","",IF(AND($I10="自法人雇用",OR($G10="OK",$G10="対象外")),"可","不可"))</f>
        <v/>
      </c>
      <c r="L10" s="24">
        <f>IF($C10="","",IF($I10&lt;&gt;"自法人雇用","不可（外部派遣：Q&amp;A VOL3 問9）",IF(AND(OR($C10="保育士",$C10="児童指導員"),$G10&lt;&gt;"OK"),"不可（経験年数5年未満）",IF(AND(OR($C10="保育士",$C10="児童指導員"),$H10&lt;&gt;"はい"),"要確認（年間180日以上の勤務）","可"))))</f>
        <v/>
      </c>
      <c r="M10" s="30" t="n"/>
    </row>
    <row r="11">
      <c r="A11" s="11" t="n">
        <v>7</v>
      </c>
      <c r="B11" s="26" t="n"/>
      <c r="C11" s="26" t="n"/>
      <c r="D11" s="27" t="n"/>
      <c r="E11" s="27" t="n"/>
      <c r="F11" s="28">
        <f>IF(OR($D11="",$E11="",$B$3=""),"",IFERROR(ROUNDDOWN(YEARFRAC(MAX($D11,$E11),$B$3,1),1),"要確認"))</f>
        <v/>
      </c>
      <c r="G11" s="28">
        <f>IF($C11="","",IF(OR($C11="保育士",$C11="児童指導員"),IF($F11="","要確認（日付未入力）",IF($F11&gt;=5,"OK","NG（5年未満）")),"対象外"))</f>
        <v/>
      </c>
      <c r="H11" s="26" t="n"/>
      <c r="I11" s="26" t="n"/>
      <c r="J11" s="29" t="n"/>
      <c r="K11" s="28">
        <f>IF($C11="","",IF(AND($I11="自法人雇用",OR($G11="OK",$G11="対象外")),"可","不可"))</f>
        <v/>
      </c>
      <c r="L11" s="24">
        <f>IF($C11="","",IF($I11&lt;&gt;"自法人雇用","不可（外部派遣：Q&amp;A VOL3 問9）",IF(AND(OR($C11="保育士",$C11="児童指導員"),$G11&lt;&gt;"OK"),"不可（経験年数5年未満）",IF(AND(OR($C11="保育士",$C11="児童指導員"),$H11&lt;&gt;"はい"),"要確認（年間180日以上の勤務）","可"))))</f>
        <v/>
      </c>
      <c r="M11" s="30" t="n"/>
    </row>
    <row r="12">
      <c r="A12" s="11" t="n">
        <v>8</v>
      </c>
      <c r="B12" s="26" t="n"/>
      <c r="C12" s="26" t="n"/>
      <c r="D12" s="27" t="n"/>
      <c r="E12" s="27" t="n"/>
      <c r="F12" s="28">
        <f>IF(OR($D12="",$E12="",$B$3=""),"",IFERROR(ROUNDDOWN(YEARFRAC(MAX($D12,$E12),$B$3,1),1),"要確認"))</f>
        <v/>
      </c>
      <c r="G12" s="28">
        <f>IF($C12="","",IF(OR($C12="保育士",$C12="児童指導員"),IF($F12="","要確認（日付未入力）",IF($F12&gt;=5,"OK","NG（5年未満）")),"対象外"))</f>
        <v/>
      </c>
      <c r="H12" s="26" t="n"/>
      <c r="I12" s="26" t="n"/>
      <c r="J12" s="29" t="n"/>
      <c r="K12" s="28">
        <f>IF($C12="","",IF(AND($I12="自法人雇用",OR($G12="OK",$G12="対象外")),"可","不可"))</f>
        <v/>
      </c>
      <c r="L12" s="24">
        <f>IF($C12="","",IF($I12&lt;&gt;"自法人雇用","不可（外部派遣：Q&amp;A VOL3 問9）",IF(AND(OR($C12="保育士",$C12="児童指導員"),$G12&lt;&gt;"OK"),"不可（経験年数5年未満）",IF(AND(OR($C12="保育士",$C12="児童指導員"),$H12&lt;&gt;"はい"),"要確認（年間180日以上の勤務）","可"))))</f>
        <v/>
      </c>
      <c r="M12" s="30" t="n"/>
    </row>
    <row r="13">
      <c r="A13" s="11" t="n">
        <v>9</v>
      </c>
      <c r="B13" s="26" t="n"/>
      <c r="C13" s="26" t="n"/>
      <c r="D13" s="27" t="n"/>
      <c r="E13" s="27" t="n"/>
      <c r="F13" s="28">
        <f>IF(OR($D13="",$E13="",$B$3=""),"",IFERROR(ROUNDDOWN(YEARFRAC(MAX($D13,$E13),$B$3,1),1),"要確認"))</f>
        <v/>
      </c>
      <c r="G13" s="28">
        <f>IF($C13="","",IF(OR($C13="保育士",$C13="児童指導員"),IF($F13="","要確認（日付未入力）",IF($F13&gt;=5,"OK","NG（5年未満）")),"対象外"))</f>
        <v/>
      </c>
      <c r="H13" s="26" t="n"/>
      <c r="I13" s="26" t="n"/>
      <c r="J13" s="29" t="n"/>
      <c r="K13" s="28">
        <f>IF($C13="","",IF(AND($I13="自法人雇用",OR($G13="OK",$G13="対象外")),"可","不可"))</f>
        <v/>
      </c>
      <c r="L13" s="24">
        <f>IF($C13="","",IF($I13&lt;&gt;"自法人雇用","不可（外部派遣：Q&amp;A VOL3 問9）",IF(AND(OR($C13="保育士",$C13="児童指導員"),$G13&lt;&gt;"OK"),"不可（経験年数5年未満）",IF(AND(OR($C13="保育士",$C13="児童指導員"),$H13&lt;&gt;"はい"),"要確認（年間180日以上の勤務）","可"))))</f>
        <v/>
      </c>
      <c r="M13" s="30" t="n"/>
    </row>
    <row r="14">
      <c r="A14" s="11" t="n">
        <v>10</v>
      </c>
      <c r="B14" s="26" t="n"/>
      <c r="C14" s="26" t="n"/>
      <c r="D14" s="27" t="n"/>
      <c r="E14" s="27" t="n"/>
      <c r="F14" s="28">
        <f>IF(OR($D14="",$E14="",$B$3=""),"",IFERROR(ROUNDDOWN(YEARFRAC(MAX($D14,$E14),$B$3,1),1),"要確認"))</f>
        <v/>
      </c>
      <c r="G14" s="28">
        <f>IF($C14="","",IF(OR($C14="保育士",$C14="児童指導員"),IF($F14="","要確認（日付未入力）",IF($F14&gt;=5,"OK","NG（5年未満）")),"対象外"))</f>
        <v/>
      </c>
      <c r="H14" s="26" t="n"/>
      <c r="I14" s="26" t="n"/>
      <c r="J14" s="29" t="n"/>
      <c r="K14" s="28">
        <f>IF($C14="","",IF(AND($I14="自法人雇用",OR($G14="OK",$G14="対象外")),"可","不可"))</f>
        <v/>
      </c>
      <c r="L14" s="24">
        <f>IF($C14="","",IF($I14&lt;&gt;"自法人雇用","不可（外部派遣：Q&amp;A VOL3 問9）",IF(AND(OR($C14="保育士",$C14="児童指導員"),$G14&lt;&gt;"OK"),"不可（経験年数5年未満）",IF(AND(OR($C14="保育士",$C14="児童指導員"),$H14&lt;&gt;"はい"),"要確認（年間180日以上の勤務）","可"))))</f>
        <v/>
      </c>
      <c r="M14" s="30" t="n"/>
    </row>
    <row r="15">
      <c r="A15" s="11" t="n">
        <v>11</v>
      </c>
      <c r="B15" s="26" t="n"/>
      <c r="C15" s="26" t="n"/>
      <c r="D15" s="27" t="n"/>
      <c r="E15" s="27" t="n"/>
      <c r="F15" s="28">
        <f>IF(OR($D15="",$E15="",$B$3=""),"",IFERROR(ROUNDDOWN(YEARFRAC(MAX($D15,$E15),$B$3,1),1),"要確認"))</f>
        <v/>
      </c>
      <c r="G15" s="28">
        <f>IF($C15="","",IF(OR($C15="保育士",$C15="児童指導員"),IF($F15="","要確認（日付未入力）",IF($F15&gt;=5,"OK","NG（5年未満）")),"対象外"))</f>
        <v/>
      </c>
      <c r="H15" s="26" t="n"/>
      <c r="I15" s="26" t="n"/>
      <c r="J15" s="29" t="n"/>
      <c r="K15" s="28">
        <f>IF($C15="","",IF(AND($I15="自法人雇用",OR($G15="OK",$G15="対象外")),"可","不可"))</f>
        <v/>
      </c>
      <c r="L15" s="24">
        <f>IF($C15="","",IF($I15&lt;&gt;"自法人雇用","不可（外部派遣：Q&amp;A VOL3 問9）",IF(AND(OR($C15="保育士",$C15="児童指導員"),$G15&lt;&gt;"OK"),"不可（経験年数5年未満）",IF(AND(OR($C15="保育士",$C15="児童指導員"),$H15&lt;&gt;"はい"),"要確認（年間180日以上の勤務）","可"))))</f>
        <v/>
      </c>
      <c r="M15" s="30" t="n"/>
    </row>
    <row r="16">
      <c r="A16" s="11" t="n">
        <v>12</v>
      </c>
      <c r="B16" s="26" t="n"/>
      <c r="C16" s="26" t="n"/>
      <c r="D16" s="27" t="n"/>
      <c r="E16" s="27" t="n"/>
      <c r="F16" s="28">
        <f>IF(OR($D16="",$E16="",$B$3=""),"",IFERROR(ROUNDDOWN(YEARFRAC(MAX($D16,$E16),$B$3,1),1),"要確認"))</f>
        <v/>
      </c>
      <c r="G16" s="28">
        <f>IF($C16="","",IF(OR($C16="保育士",$C16="児童指導員"),IF($F16="","要確認（日付未入力）",IF($F16&gt;=5,"OK","NG（5年未満）")),"対象外"))</f>
        <v/>
      </c>
      <c r="H16" s="26" t="n"/>
      <c r="I16" s="26" t="n"/>
      <c r="J16" s="29" t="n"/>
      <c r="K16" s="28">
        <f>IF($C16="","",IF(AND($I16="自法人雇用",OR($G16="OK",$G16="対象外")),"可","不可"))</f>
        <v/>
      </c>
      <c r="L16" s="24">
        <f>IF($C16="","",IF($I16&lt;&gt;"自法人雇用","不可（外部派遣：Q&amp;A VOL3 問9）",IF(AND(OR($C16="保育士",$C16="児童指導員"),$G16&lt;&gt;"OK"),"不可（経験年数5年未満）",IF(AND(OR($C16="保育士",$C16="児童指導員"),$H16&lt;&gt;"はい"),"要確認（年間180日以上の勤務）","可"))))</f>
        <v/>
      </c>
      <c r="M16" s="30" t="n"/>
    </row>
    <row r="17">
      <c r="A17" s="11" t="n">
        <v>13</v>
      </c>
      <c r="B17" s="26" t="n"/>
      <c r="C17" s="26" t="n"/>
      <c r="D17" s="27" t="n"/>
      <c r="E17" s="27" t="n"/>
      <c r="F17" s="28">
        <f>IF(OR($D17="",$E17="",$B$3=""),"",IFERROR(ROUNDDOWN(YEARFRAC(MAX($D17,$E17),$B$3,1),1),"要確認"))</f>
        <v/>
      </c>
      <c r="G17" s="28">
        <f>IF($C17="","",IF(OR($C17="保育士",$C17="児童指導員"),IF($F17="","要確認（日付未入力）",IF($F17&gt;=5,"OK","NG（5年未満）")),"対象外"))</f>
        <v/>
      </c>
      <c r="H17" s="26" t="n"/>
      <c r="I17" s="26" t="n"/>
      <c r="J17" s="29" t="n"/>
      <c r="K17" s="28">
        <f>IF($C17="","",IF(AND($I17="自法人雇用",OR($G17="OK",$G17="対象外")),"可","不可"))</f>
        <v/>
      </c>
      <c r="L17" s="24">
        <f>IF($C17="","",IF($I17&lt;&gt;"自法人雇用","不可（外部派遣：Q&amp;A VOL3 問9）",IF(AND(OR($C17="保育士",$C17="児童指導員"),$G17&lt;&gt;"OK"),"不可（経験年数5年未満）",IF(AND(OR($C17="保育士",$C17="児童指導員"),$H17&lt;&gt;"はい"),"要確認（年間180日以上の勤務）","可"))))</f>
        <v/>
      </c>
      <c r="M17" s="30" t="n"/>
    </row>
    <row r="18">
      <c r="A18" s="11" t="n">
        <v>14</v>
      </c>
      <c r="B18" s="26" t="n"/>
      <c r="C18" s="26" t="n"/>
      <c r="D18" s="27" t="n"/>
      <c r="E18" s="27" t="n"/>
      <c r="F18" s="28">
        <f>IF(OR($D18="",$E18="",$B$3=""),"",IFERROR(ROUNDDOWN(YEARFRAC(MAX($D18,$E18),$B$3,1),1),"要確認"))</f>
        <v/>
      </c>
      <c r="G18" s="28">
        <f>IF($C18="","",IF(OR($C18="保育士",$C18="児童指導員"),IF($F18="","要確認（日付未入力）",IF($F18&gt;=5,"OK","NG（5年未満）")),"対象外"))</f>
        <v/>
      </c>
      <c r="H18" s="26" t="n"/>
      <c r="I18" s="26" t="n"/>
      <c r="J18" s="29" t="n"/>
      <c r="K18" s="28">
        <f>IF($C18="","",IF(AND($I18="自法人雇用",OR($G18="OK",$G18="対象外")),"可","不可"))</f>
        <v/>
      </c>
      <c r="L18" s="24">
        <f>IF($C18="","",IF($I18&lt;&gt;"自法人雇用","不可（外部派遣：Q&amp;A VOL3 問9）",IF(AND(OR($C18="保育士",$C18="児童指導員"),$G18&lt;&gt;"OK"),"不可（経験年数5年未満）",IF(AND(OR($C18="保育士",$C18="児童指導員"),$H18&lt;&gt;"はい"),"要確認（年間180日以上の勤務）","可"))))</f>
        <v/>
      </c>
      <c r="M18" s="30" t="n"/>
    </row>
    <row r="19">
      <c r="A19" s="11" t="n">
        <v>15</v>
      </c>
      <c r="B19" s="26" t="n"/>
      <c r="C19" s="26" t="n"/>
      <c r="D19" s="27" t="n"/>
      <c r="E19" s="27" t="n"/>
      <c r="F19" s="28">
        <f>IF(OR($D19="",$E19="",$B$3=""),"",IFERROR(ROUNDDOWN(YEARFRAC(MAX($D19,$E19),$B$3,1),1),"要確認"))</f>
        <v/>
      </c>
      <c r="G19" s="28">
        <f>IF($C19="","",IF(OR($C19="保育士",$C19="児童指導員"),IF($F19="","要確認（日付未入力）",IF($F19&gt;=5,"OK","NG（5年未満）")),"対象外"))</f>
        <v/>
      </c>
      <c r="H19" s="26" t="n"/>
      <c r="I19" s="26" t="n"/>
      <c r="J19" s="29" t="n"/>
      <c r="K19" s="28">
        <f>IF($C19="","",IF(AND($I19="自法人雇用",OR($G19="OK",$G19="対象外")),"可","不可"))</f>
        <v/>
      </c>
      <c r="L19" s="24">
        <f>IF($C19="","",IF($I19&lt;&gt;"自法人雇用","不可（外部派遣：Q&amp;A VOL3 問9）",IF(AND(OR($C19="保育士",$C19="児童指導員"),$G19&lt;&gt;"OK"),"不可（経験年数5年未満）",IF(AND(OR($C19="保育士",$C19="児童指導員"),$H19&lt;&gt;"はい"),"要確認（年間180日以上の勤務）","可"))))</f>
        <v/>
      </c>
      <c r="M19" s="30" t="n"/>
    </row>
    <row r="20">
      <c r="A20" s="11" t="n">
        <v>16</v>
      </c>
      <c r="B20" s="26" t="n"/>
      <c r="C20" s="26" t="n"/>
      <c r="D20" s="27" t="n"/>
      <c r="E20" s="27" t="n"/>
      <c r="F20" s="28">
        <f>IF(OR($D20="",$E20="",$B$3=""),"",IFERROR(ROUNDDOWN(YEARFRAC(MAX($D20,$E20),$B$3,1),1),"要確認"))</f>
        <v/>
      </c>
      <c r="G20" s="28">
        <f>IF($C20="","",IF(OR($C20="保育士",$C20="児童指導員"),IF($F20="","要確認（日付未入力）",IF($F20&gt;=5,"OK","NG（5年未満）")),"対象外"))</f>
        <v/>
      </c>
      <c r="H20" s="26" t="n"/>
      <c r="I20" s="26" t="n"/>
      <c r="J20" s="29" t="n"/>
      <c r="K20" s="28">
        <f>IF($C20="","",IF(AND($I20="自法人雇用",OR($G20="OK",$G20="対象外")),"可","不可"))</f>
        <v/>
      </c>
      <c r="L20" s="24">
        <f>IF($C20="","",IF($I20&lt;&gt;"自法人雇用","不可（外部派遣：Q&amp;A VOL3 問9）",IF(AND(OR($C20="保育士",$C20="児童指導員"),$G20&lt;&gt;"OK"),"不可（経験年数5年未満）",IF(AND(OR($C20="保育士",$C20="児童指導員"),$H20&lt;&gt;"はい"),"要確認（年間180日以上の勤務）","可"))))</f>
        <v/>
      </c>
      <c r="M20" s="30" t="n"/>
    </row>
    <row r="21">
      <c r="A21" s="11" t="n">
        <v>17</v>
      </c>
      <c r="B21" s="26" t="n"/>
      <c r="C21" s="26" t="n"/>
      <c r="D21" s="27" t="n"/>
      <c r="E21" s="27" t="n"/>
      <c r="F21" s="28">
        <f>IF(OR($D21="",$E21="",$B$3=""),"",IFERROR(ROUNDDOWN(YEARFRAC(MAX($D21,$E21),$B$3,1),1),"要確認"))</f>
        <v/>
      </c>
      <c r="G21" s="28">
        <f>IF($C21="","",IF(OR($C21="保育士",$C21="児童指導員"),IF($F21="","要確認（日付未入力）",IF($F21&gt;=5,"OK","NG（5年未満）")),"対象外"))</f>
        <v/>
      </c>
      <c r="H21" s="26" t="n"/>
      <c r="I21" s="26" t="n"/>
      <c r="J21" s="29" t="n"/>
      <c r="K21" s="28">
        <f>IF($C21="","",IF(AND($I21="自法人雇用",OR($G21="OK",$G21="対象外")),"可","不可"))</f>
        <v/>
      </c>
      <c r="L21" s="24">
        <f>IF($C21="","",IF($I21&lt;&gt;"自法人雇用","不可（外部派遣：Q&amp;A VOL3 問9）",IF(AND(OR($C21="保育士",$C21="児童指導員"),$G21&lt;&gt;"OK"),"不可（経験年数5年未満）",IF(AND(OR($C21="保育士",$C21="児童指導員"),$H21&lt;&gt;"はい"),"要確認（年間180日以上の勤務）","可"))))</f>
        <v/>
      </c>
      <c r="M21" s="30" t="n"/>
    </row>
    <row r="22">
      <c r="A22" s="11" t="n">
        <v>18</v>
      </c>
      <c r="B22" s="26" t="n"/>
      <c r="C22" s="26" t="n"/>
      <c r="D22" s="27" t="n"/>
      <c r="E22" s="27" t="n"/>
      <c r="F22" s="28">
        <f>IF(OR($D22="",$E22="",$B$3=""),"",IFERROR(ROUNDDOWN(YEARFRAC(MAX($D22,$E22),$B$3,1),1),"要確認"))</f>
        <v/>
      </c>
      <c r="G22" s="28">
        <f>IF($C22="","",IF(OR($C22="保育士",$C22="児童指導員"),IF($F22="","要確認（日付未入力）",IF($F22&gt;=5,"OK","NG（5年未満）")),"対象外"))</f>
        <v/>
      </c>
      <c r="H22" s="26" t="n"/>
      <c r="I22" s="26" t="n"/>
      <c r="J22" s="29" t="n"/>
      <c r="K22" s="28">
        <f>IF($C22="","",IF(AND($I22="自法人雇用",OR($G22="OK",$G22="対象外")),"可","不可"))</f>
        <v/>
      </c>
      <c r="L22" s="24">
        <f>IF($C22="","",IF($I22&lt;&gt;"自法人雇用","不可（外部派遣：Q&amp;A VOL3 問9）",IF(AND(OR($C22="保育士",$C22="児童指導員"),$G22&lt;&gt;"OK"),"不可（経験年数5年未満）",IF(AND(OR($C22="保育士",$C22="児童指導員"),$H22&lt;&gt;"はい"),"要確認（年間180日以上の勤務）","可"))))</f>
        <v/>
      </c>
      <c r="M22" s="30" t="n"/>
    </row>
    <row r="23">
      <c r="A23" s="11" t="n">
        <v>19</v>
      </c>
      <c r="B23" s="26" t="n"/>
      <c r="C23" s="26" t="n"/>
      <c r="D23" s="27" t="n"/>
      <c r="E23" s="27" t="n"/>
      <c r="F23" s="28">
        <f>IF(OR($D23="",$E23="",$B$3=""),"",IFERROR(ROUNDDOWN(YEARFRAC(MAX($D23,$E23),$B$3,1),1),"要確認"))</f>
        <v/>
      </c>
      <c r="G23" s="28">
        <f>IF($C23="","",IF(OR($C23="保育士",$C23="児童指導員"),IF($F23="","要確認（日付未入力）",IF($F23&gt;=5,"OK","NG（5年未満）")),"対象外"))</f>
        <v/>
      </c>
      <c r="H23" s="26" t="n"/>
      <c r="I23" s="26" t="n"/>
      <c r="J23" s="29" t="n"/>
      <c r="K23" s="28">
        <f>IF($C23="","",IF(AND($I23="自法人雇用",OR($G23="OK",$G23="対象外")),"可","不可"))</f>
        <v/>
      </c>
      <c r="L23" s="24">
        <f>IF($C23="","",IF($I23&lt;&gt;"自法人雇用","不可（外部派遣：Q&amp;A VOL3 問9）",IF(AND(OR($C23="保育士",$C23="児童指導員"),$G23&lt;&gt;"OK"),"不可（経験年数5年未満）",IF(AND(OR($C23="保育士",$C23="児童指導員"),$H23&lt;&gt;"はい"),"要確認（年間180日以上の勤務）","可"))))</f>
        <v/>
      </c>
      <c r="M23" s="30" t="n"/>
    </row>
    <row r="24">
      <c r="A24" s="11" t="n">
        <v>20</v>
      </c>
      <c r="B24" s="26" t="n"/>
      <c r="C24" s="26" t="n"/>
      <c r="D24" s="27" t="n"/>
      <c r="E24" s="27" t="n"/>
      <c r="F24" s="28">
        <f>IF(OR($D24="",$E24="",$B$3=""),"",IFERROR(ROUNDDOWN(YEARFRAC(MAX($D24,$E24),$B$3,1),1),"要確認"))</f>
        <v/>
      </c>
      <c r="G24" s="28">
        <f>IF($C24="","",IF(OR($C24="保育士",$C24="児童指導員"),IF($F24="","要確認（日付未入力）",IF($F24&gt;=5,"OK","NG（5年未満）")),"対象外"))</f>
        <v/>
      </c>
      <c r="H24" s="26" t="n"/>
      <c r="I24" s="26" t="n"/>
      <c r="J24" s="29" t="n"/>
      <c r="K24" s="28">
        <f>IF($C24="","",IF(AND($I24="自法人雇用",OR($G24="OK",$G24="対象外")),"可","不可"))</f>
        <v/>
      </c>
      <c r="L24" s="24">
        <f>IF($C24="","",IF($I24&lt;&gt;"自法人雇用","不可（外部派遣：Q&amp;A VOL3 問9）",IF(AND(OR($C24="保育士",$C24="児童指導員"),$G24&lt;&gt;"OK"),"不可（経験年数5年未満）",IF(AND(OR($C24="保育士",$C24="児童指導員"),$H24&lt;&gt;"はい"),"要確認（年間180日以上の勤務）","可"))))</f>
        <v/>
      </c>
      <c r="M24" s="30" t="n"/>
    </row>
    <row r="26">
      <c r="H26" s="5" t="inlineStr">
        <is>
          <t>体制加算対象 常勤換算 合計</t>
        </is>
      </c>
      <c r="I26" s="11" t="inlineStr">
        <is>
          <t>→</t>
        </is>
      </c>
      <c r="J26" s="31">
        <f>SUMIFS($J$5:$J$24,$K$5:$K$24,"可")</f>
        <v/>
      </c>
      <c r="K26" s="24">
        <f>IF($J$26=0,"（未入力）",IF($J$26&gt;=1,"専門的支援体制加算 配置要件を満たす","NG（常勤換算1.0以上が必要）"))</f>
        <v/>
      </c>
      <c r="L26" s="12" t="inlineStr">
        <is>
          <t>基準の員数に加えて常勤換算1.0以上（告示 別表 第1の1の注9／第3の1の注8）。10_事業所設定 B18 に自動転記されます。</t>
        </is>
      </c>
      <c r="M26" s="17" t="n"/>
    </row>
    <row r="28">
      <c r="A28" s="2" t="inlineStr">
        <is>
          <t>※ 実施加算の実施者は「単なる配置で差し支えない」とされ、基準上配置すべき従業者・児童指導員等加配加算・専門的支援体制加算で加配している人員が兼ねて構いません（留意事項通知 第二の2(1)⑫(一)）。※ 経験年数の「年間180日以上の勤務」はQ&amp;A VOL1 問13（児童指導員等加配加算に関する問）の考え方を参考にしたものです。</t>
        </is>
      </c>
    </row>
    <row r="29"/>
  </sheetData>
  <mergeCells count="5">
    <mergeCell ref="L26:M26"/>
    <mergeCell ref="A1:M1"/>
    <mergeCell ref="C3:M3"/>
    <mergeCell ref="A28:M29"/>
    <mergeCell ref="A2:M2"/>
  </mergeCells>
  <dataValidations count="3">
    <dataValidation sqref="C5:C24" showDropDown="0" showInputMessage="0" showErrorMessage="0" allowBlank="1" type="list">
      <formula1>"理学療法士,作業療法士,言語聴覚士,保育士,児童指導員,心理担当職員,視覚障害児支援担当職員"</formula1>
    </dataValidation>
    <dataValidation sqref="H5:H24" showDropDown="0" showInputMessage="0" showErrorMessage="0" allowBlank="1" type="list">
      <formula1>"はい,いいえ"</formula1>
    </dataValidation>
    <dataValidation sqref="I5:I24" showDropDown="0" showInputMessage="0" showErrorMessage="0" allowBlank="1" type="list">
      <formula1>"自法人雇用,外部派遣"</formula1>
    </dataValidation>
  </dataValidations>
  <pageMargins left="0.4" right="0.4" top="0.5" bottom="0.5" header="0.5" footer="0.5"/>
  <pageSetup orientation="landscape" paperSize="9" fitToHeight="0" fitToWidth="1"/>
</worksheet>
</file>

<file path=xl/worksheets/sheet6.xml><?xml version="1.0" encoding="utf-8"?>
<worksheet xmlns="http://schemas.openxmlformats.org/spreadsheetml/2006/main">
  <sheetPr>
    <outlinePr summaryBelow="1" summaryRight="1"/>
    <pageSetUpPr fitToPage="1"/>
  </sheetPr>
  <dimension ref="A1:F42"/>
  <sheetViews>
    <sheetView workbookViewId="0">
      <selection activeCell="A1" sqref="A1"/>
    </sheetView>
  </sheetViews>
  <sheetFormatPr baseColWidth="8" defaultRowHeight="15"/>
  <cols>
    <col width="26" customWidth="1" min="1" max="1"/>
    <col width="16" customWidth="1" min="2" max="2"/>
    <col width="16" customWidth="1" min="3" max="3"/>
    <col width="26" customWidth="1" min="4" max="4"/>
    <col width="16" customWidth="1" min="5" max="5"/>
    <col width="16" customWidth="1" min="6" max="6"/>
  </cols>
  <sheetData>
    <row r="1">
      <c r="A1" s="1" t="inlineStr">
        <is>
          <t>専門的支援実施計画</t>
        </is>
      </c>
    </row>
    <row r="2" ht="28" customHeight="1">
      <c r="A2" s="2" t="inlineStr">
        <is>
          <t>児童1名につき1枚。個別支援計画とは別に作成し、初回実施日より前に保護者の同意を得てください（Q&amp;A VOL1 問16）。1回あたりの提供時間は30分以上（留意事項通知 第二の2(1)⑫(四)イ）。</t>
        </is>
      </c>
    </row>
    <row r="3" ht="17" customHeight="1">
      <c r="A3" s="3" t="inlineStr">
        <is>
          <t>事業所・児童</t>
        </is>
      </c>
      <c r="B3" s="16" t="n"/>
      <c r="C3" s="16" t="n"/>
      <c r="D3" s="16" t="n"/>
      <c r="E3" s="16" t="n"/>
      <c r="F3" s="17" t="n"/>
    </row>
    <row r="4" ht="22" customHeight="1">
      <c r="A4" s="5" t="inlineStr">
        <is>
          <t>事業所名</t>
        </is>
      </c>
      <c r="B4" s="24">
        <f>IF('10_事業所設定'!$B$5="","",'10_事業所設定'!$B$5)</f>
        <v/>
      </c>
      <c r="C4" s="32" t="n"/>
      <c r="D4" s="5" t="inlineStr">
        <is>
          <t>事業所番号</t>
        </is>
      </c>
      <c r="E4" s="24">
        <f>IF('10_事業所設定'!$B$6="","",'10_事業所設定'!$B$6)</f>
        <v/>
      </c>
      <c r="F4" s="32" t="n"/>
    </row>
    <row r="5" ht="22" customHeight="1">
      <c r="A5" s="5" t="inlineStr">
        <is>
          <t>サービス種別</t>
        </is>
      </c>
      <c r="B5" s="24">
        <f>IF('10_事業所設定'!$B$7="","",'10_事業所設定'!$B$7)</f>
        <v/>
      </c>
      <c r="C5" s="32" t="n"/>
      <c r="D5" s="5" t="inlineStr">
        <is>
          <t>計画作成日</t>
        </is>
      </c>
      <c r="E5" s="22" t="n"/>
      <c r="F5" s="32" t="n"/>
    </row>
    <row r="6" ht="22" customHeight="1">
      <c r="A6" s="5" t="inlineStr">
        <is>
          <t>児童記号</t>
        </is>
      </c>
      <c r="B6" s="21" t="n"/>
      <c r="C6" s="32" t="n"/>
      <c r="D6" s="5" t="inlineStr">
        <is>
          <t>生年月日</t>
        </is>
      </c>
      <c r="E6" s="21" t="n"/>
      <c r="F6" s="32" t="n"/>
    </row>
    <row r="7" ht="22" customHeight="1">
      <c r="A7" s="5" t="inlineStr">
        <is>
          <t>受給者証番号</t>
        </is>
      </c>
      <c r="B7" s="21" t="n"/>
      <c r="C7" s="32" t="n"/>
      <c r="D7" s="5" t="inlineStr">
        <is>
          <t>計画期間</t>
        </is>
      </c>
      <c r="E7" s="27" t="n"/>
      <c r="F7" s="27" t="n"/>
    </row>
    <row r="8" ht="17" customHeight="1">
      <c r="A8" s="3" t="inlineStr">
        <is>
          <t>もとになる個別支援計画</t>
        </is>
      </c>
      <c r="B8" s="16" t="n"/>
      <c r="C8" s="16" t="n"/>
      <c r="D8" s="16" t="n"/>
      <c r="E8" s="16" t="n"/>
      <c r="F8" s="17" t="n"/>
    </row>
    <row r="9" ht="22" customHeight="1">
      <c r="A9" s="5" t="inlineStr">
        <is>
          <t>個別支援計画 作成日</t>
        </is>
      </c>
      <c r="B9" s="22" t="n"/>
      <c r="C9" s="32" t="n"/>
      <c r="D9" s="5" t="inlineStr">
        <is>
          <t>次回モニタリング予定日</t>
        </is>
      </c>
      <c r="E9" s="22" t="n"/>
      <c r="F9" s="32" t="n"/>
    </row>
    <row r="10" ht="30" customHeight="1">
      <c r="A10" s="5" t="inlineStr">
        <is>
          <t>対応する短期目標（番号・本文を転記）</t>
        </is>
      </c>
      <c r="B10" s="30" t="n"/>
      <c r="C10" s="32" t="n"/>
      <c r="D10" s="32" t="n"/>
      <c r="E10" s="32" t="n"/>
      <c r="F10" s="32" t="n"/>
    </row>
    <row r="11" ht="17" customHeight="1">
      <c r="A11" s="3" t="inlineStr">
        <is>
          <t>作成した専門職</t>
        </is>
      </c>
      <c r="B11" s="16" t="n"/>
      <c r="C11" s="16" t="n"/>
      <c r="D11" s="16" t="n"/>
      <c r="E11" s="16" t="n"/>
      <c r="F11" s="17" t="n"/>
    </row>
    <row r="12" ht="22" customHeight="1">
      <c r="A12" s="5" t="inlineStr">
        <is>
          <t>氏名（記号）</t>
        </is>
      </c>
      <c r="B12" s="21" t="n"/>
      <c r="C12" s="32" t="n"/>
      <c r="D12" s="5" t="inlineStr">
        <is>
          <t>職種</t>
        </is>
      </c>
      <c r="E12" s="21" t="n"/>
      <c r="F12" s="32" t="n"/>
    </row>
    <row r="13" ht="22" customHeight="1">
      <c r="A13" s="5" t="inlineStr">
        <is>
          <t>資格取得日／任用日</t>
        </is>
      </c>
      <c r="B13" s="22" t="n"/>
      <c r="C13" s="32" t="n"/>
      <c r="D13" s="5" t="inlineStr">
        <is>
          <t>児童福祉事業 従事年数</t>
        </is>
      </c>
      <c r="E13" s="21" t="n"/>
      <c r="F13" s="32" t="n"/>
    </row>
    <row r="14" ht="17" customHeight="1">
      <c r="A14" s="3" t="inlineStr">
        <is>
          <t>アセスメントの結果（Q&amp;A VOL1 問16 ①）</t>
        </is>
      </c>
      <c r="B14" s="16" t="n"/>
      <c r="C14" s="16" t="n"/>
      <c r="D14" s="16" t="n"/>
      <c r="E14" s="16" t="n"/>
      <c r="F14" s="17" t="n"/>
    </row>
    <row r="15" ht="22" customHeight="1">
      <c r="A15" s="5" t="inlineStr">
        <is>
          <t>実施日</t>
        </is>
      </c>
      <c r="B15" s="22" t="n"/>
      <c r="C15" s="32" t="n"/>
      <c r="D15" s="5" t="inlineStr">
        <is>
          <t>方法（行動観察・検査名・他機関資料の参照等）</t>
        </is>
      </c>
      <c r="E15" s="21" t="n"/>
      <c r="F15" s="32" t="n"/>
    </row>
    <row r="16" ht="60" customHeight="1">
      <c r="A16" s="5" t="inlineStr">
        <is>
          <t>所見</t>
        </is>
      </c>
      <c r="B16" s="30" t="n"/>
      <c r="C16" s="32" t="n"/>
      <c r="D16" s="32" t="n"/>
      <c r="E16" s="32" t="n"/>
      <c r="F16" s="32" t="n"/>
    </row>
    <row r="17" ht="17" customHeight="1">
      <c r="A17" s="3" t="inlineStr">
        <is>
          <t>5領域と重点領域（Q&amp;A VOL1 問16 ②）　◎重点／○関連／−対象外</t>
        </is>
      </c>
      <c r="B17" s="16" t="n"/>
      <c r="C17" s="16" t="n"/>
      <c r="D17" s="16" t="n"/>
      <c r="E17" s="16" t="n"/>
      <c r="F17" s="17" t="n"/>
    </row>
    <row r="18" ht="28" customHeight="1">
      <c r="A18" s="5" t="inlineStr">
        <is>
          <t>5領域</t>
        </is>
      </c>
      <c r="B18" s="13" t="inlineStr">
        <is>
          <t>健康・生活</t>
        </is>
      </c>
      <c r="C18" s="13" t="inlineStr">
        <is>
          <t>運動・感覚</t>
        </is>
      </c>
      <c r="D18" s="13" t="inlineStr">
        <is>
          <t>認知・行動</t>
        </is>
      </c>
      <c r="E18" s="13" t="inlineStr">
        <is>
          <t>言語・コミュニケーション</t>
        </is>
      </c>
      <c r="F18" s="13" t="inlineStr">
        <is>
          <t>人間関係・社会性</t>
        </is>
      </c>
    </row>
    <row r="19" ht="20" customHeight="1">
      <c r="A19" s="5" t="inlineStr">
        <is>
          <t>重点（◎／○／−）</t>
        </is>
      </c>
      <c r="B19" s="26" t="n"/>
      <c r="C19" s="26" t="n"/>
      <c r="D19" s="26" t="n"/>
      <c r="E19" s="26" t="n"/>
      <c r="F19" s="26" t="n"/>
    </row>
    <row r="20" ht="30" customHeight="1">
      <c r="A20" s="5" t="inlineStr">
        <is>
          <t>障害特性を踏まえた配慮事項</t>
        </is>
      </c>
      <c r="B20" s="30" t="n"/>
      <c r="C20" s="32" t="n"/>
      <c r="D20" s="32" t="n"/>
      <c r="E20" s="32" t="n"/>
      <c r="F20" s="32" t="n"/>
    </row>
    <row r="21" ht="30" customHeight="1">
      <c r="A21" s="5" t="inlineStr">
        <is>
          <t>個別支援計画の支援との関連性</t>
        </is>
      </c>
      <c r="B21" s="30" t="n"/>
      <c r="C21" s="32" t="n"/>
      <c r="D21" s="32" t="n"/>
      <c r="E21" s="32" t="n"/>
      <c r="F21" s="32" t="n"/>
    </row>
    <row r="22" ht="17" customHeight="1">
      <c r="A22" s="3" t="inlineStr">
        <is>
          <t>目標（Q&amp;A VOL1 問16 ③）</t>
        </is>
      </c>
      <c r="B22" s="16" t="n"/>
      <c r="C22" s="16" t="n"/>
      <c r="D22" s="16" t="n"/>
      <c r="E22" s="16" t="n"/>
      <c r="F22" s="17" t="n"/>
    </row>
    <row r="23" ht="30" customHeight="1">
      <c r="A23" s="5" t="inlineStr">
        <is>
          <t>長期目標</t>
        </is>
      </c>
      <c r="B23" s="30" t="n"/>
      <c r="C23" s="32" t="n"/>
      <c r="D23" s="32" t="n"/>
      <c r="E23" s="32" t="n"/>
      <c r="F23" s="32" t="n"/>
    </row>
    <row r="24" ht="30" customHeight="1">
      <c r="A24" s="5" t="inlineStr">
        <is>
          <t>短期目標</t>
        </is>
      </c>
      <c r="B24" s="30" t="n"/>
      <c r="C24" s="32" t="n"/>
      <c r="D24" s="32" t="n"/>
      <c r="E24" s="32" t="n"/>
      <c r="F24" s="32" t="n"/>
    </row>
    <row r="25" ht="22" customHeight="1">
      <c r="A25" s="5" t="inlineStr">
        <is>
          <t>達成時期</t>
        </is>
      </c>
      <c r="B25" s="21" t="n"/>
      <c r="C25" s="32" t="n"/>
      <c r="D25" s="5" t="inlineStr">
        <is>
          <t>評価指標（何をどう測るか）</t>
        </is>
      </c>
      <c r="E25" s="21" t="n"/>
      <c r="F25" s="32" t="n"/>
    </row>
    <row r="26" ht="17" customHeight="1">
      <c r="A26" s="3" t="inlineStr">
        <is>
          <t>具体的な支援内容（Q&amp;A VOL1 問16 ④）</t>
        </is>
      </c>
      <c r="B26" s="16" t="n"/>
      <c r="C26" s="16" t="n"/>
      <c r="D26" s="16" t="n"/>
      <c r="E26" s="16" t="n"/>
      <c r="F26" s="17" t="n"/>
    </row>
    <row r="27" ht="60" customHeight="1">
      <c r="A27" s="5" t="inlineStr">
        <is>
          <t>支援内容（段階を追って記載）</t>
        </is>
      </c>
      <c r="B27" s="30" t="n"/>
      <c r="C27" s="32" t="n"/>
      <c r="D27" s="32" t="n"/>
      <c r="E27" s="32" t="n"/>
      <c r="F27" s="32" t="n"/>
    </row>
    <row r="28" ht="17" customHeight="1">
      <c r="A28" s="3" t="inlineStr">
        <is>
          <t>支援の実施方法（Q&amp;A VOL1 問16 ⑤）</t>
        </is>
      </c>
      <c r="B28" s="16" t="n"/>
      <c r="C28" s="16" t="n"/>
      <c r="D28" s="16" t="n"/>
      <c r="E28" s="16" t="n"/>
      <c r="F28" s="17" t="n"/>
    </row>
    <row r="29" ht="22" customHeight="1">
      <c r="A29" s="5" t="inlineStr">
        <is>
          <t>実施形態</t>
        </is>
      </c>
      <c r="B29" s="21" t="n"/>
      <c r="C29" s="32" t="n"/>
      <c r="D29" s="5" t="inlineStr">
        <is>
          <t>同席児童数（小集団の場合）</t>
        </is>
      </c>
      <c r="E29" s="21" t="n"/>
      <c r="F29" s="32" t="n"/>
    </row>
    <row r="30" ht="22" customHeight="1">
      <c r="A30" s="5" t="inlineStr">
        <is>
          <t>1回あたりの時間（分）</t>
        </is>
      </c>
      <c r="B30" s="21" t="n"/>
      <c r="C30" s="32" t="n"/>
      <c r="D30" s="5" t="inlineStr">
        <is>
          <t>小集団の数（組み合わせの場合）</t>
        </is>
      </c>
      <c r="E30" s="21" t="n"/>
      <c r="F30" s="32" t="n"/>
    </row>
    <row r="31" ht="22" customHeight="1">
      <c r="A31" s="5" t="inlineStr">
        <is>
          <t>実施頻度（月◯回）</t>
        </is>
      </c>
      <c r="B31" s="21" t="n"/>
      <c r="C31" s="32" t="n"/>
      <c r="D31" s="5" t="inlineStr">
        <is>
          <t>実施場所</t>
        </is>
      </c>
      <c r="E31" s="21" t="n"/>
      <c r="F31" s="32" t="n"/>
    </row>
    <row r="32" ht="22" customHeight="1">
      <c r="A32" s="5" t="inlineStr">
        <is>
          <t>実施期間</t>
        </is>
      </c>
      <c r="B32" s="21" t="n"/>
      <c r="C32" s="32" t="n"/>
      <c r="D32" s="5" t="inlineStr">
        <is>
          <t>見直し予定日</t>
        </is>
      </c>
      <c r="E32" s="22" t="n"/>
      <c r="F32" s="32" t="n"/>
    </row>
    <row r="33" ht="24" customHeight="1">
      <c r="A33" s="5" t="inlineStr">
        <is>
          <t>自動チェック（提供時間）</t>
        </is>
      </c>
      <c r="B33" s="24">
        <f>IF($B$30="","（1回あたりの時間を入力してください）",IF($B$30&lt;30,"NG：30分未満は算定できません（留意事項通知 第二の2(1)⑫(四)イ）","OK：30分以上"))</f>
        <v/>
      </c>
      <c r="C33" s="33" t="n"/>
      <c r="D33" s="33" t="n"/>
      <c r="E33" s="33" t="n"/>
      <c r="F33" s="33" t="n"/>
    </row>
    <row r="34" ht="24" customHeight="1">
      <c r="A34" s="5" t="inlineStr">
        <is>
          <t>自動チェック（実施形態）</t>
        </is>
      </c>
      <c r="B34" s="24">
        <f>IF($B$29="","",IF(AND($B$29="小集団",$E$29&gt;5),"要確認：小集団は5名程度までです（留意事項通知 第二の2(1)⑫(四)ア）",IF(AND($B$29="小集団の組み合わせ",$E$30&gt;2),"要確認：組み合わせは2の小集団までです（Q&amp;A VOL1 問17）","OK")))</f>
        <v/>
      </c>
      <c r="C34" s="33" t="n"/>
      <c r="D34" s="33" t="n"/>
      <c r="E34" s="33" t="n"/>
      <c r="F34" s="33" t="n"/>
    </row>
    <row r="35" ht="17" customHeight="1">
      <c r="A35" s="3" t="inlineStr">
        <is>
          <t>説明・同意（留意事項通知 第二の2(1)⑫(四)エ／Q&amp;A VOL1 問16）</t>
        </is>
      </c>
      <c r="B35" s="16" t="n"/>
      <c r="C35" s="16" t="n"/>
      <c r="D35" s="16" t="n"/>
      <c r="E35" s="16" t="n"/>
      <c r="F35" s="17" t="n"/>
    </row>
    <row r="36" ht="22" customHeight="1">
      <c r="A36" s="5" t="inlineStr">
        <is>
          <t>本人への説明日</t>
        </is>
      </c>
      <c r="B36" s="22" t="n"/>
      <c r="C36" s="32" t="n"/>
      <c r="D36" s="5" t="inlineStr">
        <is>
          <t>保護者への説明日</t>
        </is>
      </c>
      <c r="E36" s="22" t="n"/>
      <c r="F36" s="32" t="n"/>
    </row>
    <row r="37" ht="22" customHeight="1">
      <c r="A37" s="5" t="inlineStr">
        <is>
          <t>説明者</t>
        </is>
      </c>
      <c r="B37" s="21" t="n"/>
      <c r="C37" s="32" t="n"/>
      <c r="D37" s="5" t="inlineStr">
        <is>
          <t>児発管 確認日</t>
        </is>
      </c>
      <c r="E37" s="22" t="n"/>
      <c r="F37" s="32" t="n"/>
    </row>
    <row r="38" ht="22" customHeight="1">
      <c r="A38" s="5" t="inlineStr">
        <is>
          <t>同意日</t>
        </is>
      </c>
      <c r="B38" s="22" t="n"/>
      <c r="C38" s="32" t="n"/>
      <c r="D38" s="5" t="inlineStr">
        <is>
          <t>保護者署名</t>
        </is>
      </c>
      <c r="E38" s="21" t="n"/>
      <c r="F38" s="32" t="n"/>
    </row>
    <row r="39" ht="24" customHeight="1">
      <c r="A39" s="5" t="inlineStr">
        <is>
          <t>自動チェック（同意）</t>
        </is>
      </c>
      <c r="B39" s="24">
        <f>IF(OR($B$38="",$E$7=""),"（同意日と計画期間の開始日を入力してください）",IF($B$38&lt;=$E$7,"OK：同意日が計画期間の開始日以前です","NG：計画は初回実施日より前に同意を得る必要があります（Q&amp;A VOL1 問16）"))</f>
        <v/>
      </c>
      <c r="C39" s="33" t="n"/>
      <c r="D39" s="33" t="n"/>
      <c r="E39" s="33" t="n"/>
      <c r="F39" s="33" t="n"/>
    </row>
    <row r="41">
      <c r="A41" s="2" t="inlineStr">
        <is>
          <t>※ この様式は国が示したものではありません。留意事項通知 第二の2(1)⑫ と Q&amp;A VOL1 問16・問17 が求める記載事項を落とさない形にしたものです。自治体指定の様式がある場合はそちらを優先してください。　※ 計画を見直したときは、再度この様式を作成し、本人・保護者への説明と同意を得てください（留意事項通知 第二の2(1)⑫(二)(四)エ）。</t>
        </is>
      </c>
    </row>
    <row r="42"/>
  </sheetData>
  <mergeCells count="53">
    <mergeCell ref="E12:F12"/>
    <mergeCell ref="B7:C7"/>
    <mergeCell ref="B16:F16"/>
    <mergeCell ref="B25:C25"/>
    <mergeCell ref="E5:F5"/>
    <mergeCell ref="B31:C31"/>
    <mergeCell ref="A3:F3"/>
    <mergeCell ref="A26:F26"/>
    <mergeCell ref="B27:F27"/>
    <mergeCell ref="B12:C12"/>
    <mergeCell ref="B21:F21"/>
    <mergeCell ref="A2:F2"/>
    <mergeCell ref="E4:F4"/>
    <mergeCell ref="B39:F39"/>
    <mergeCell ref="E38:F38"/>
    <mergeCell ref="E29:F29"/>
    <mergeCell ref="A14:F14"/>
    <mergeCell ref="A8:F8"/>
    <mergeCell ref="A22:F22"/>
    <mergeCell ref="E13:F13"/>
    <mergeCell ref="A17:F17"/>
    <mergeCell ref="B23:F23"/>
    <mergeCell ref="A35:F35"/>
    <mergeCell ref="E9:F9"/>
    <mergeCell ref="E31:F31"/>
    <mergeCell ref="B13:C13"/>
    <mergeCell ref="A41:F42"/>
    <mergeCell ref="B38:C38"/>
    <mergeCell ref="E6:F6"/>
    <mergeCell ref="A28:F28"/>
    <mergeCell ref="B29:C29"/>
    <mergeCell ref="E30:F30"/>
    <mergeCell ref="E15:F15"/>
    <mergeCell ref="B34:F34"/>
    <mergeCell ref="B10:F10"/>
    <mergeCell ref="B37:C37"/>
    <mergeCell ref="E36:F36"/>
    <mergeCell ref="B9:C9"/>
    <mergeCell ref="B6:C6"/>
    <mergeCell ref="A11:F11"/>
    <mergeCell ref="B30:C30"/>
    <mergeCell ref="B15:C15"/>
    <mergeCell ref="B24:F24"/>
    <mergeCell ref="E32:F32"/>
    <mergeCell ref="B20:F20"/>
    <mergeCell ref="E25:F25"/>
    <mergeCell ref="B5:C5"/>
    <mergeCell ref="A1:F1"/>
    <mergeCell ref="B33:F33"/>
    <mergeCell ref="B36:C36"/>
    <mergeCell ref="E37:F37"/>
    <mergeCell ref="B32:C32"/>
    <mergeCell ref="B4:C4"/>
  </mergeCells>
  <dataValidations count="2">
    <dataValidation sqref="B29" showDropDown="0" showInputMessage="0" showErrorMessage="0" allowBlank="1" type="list">
      <formula1>"個別,小集団,小集団の組み合わせ"</formula1>
    </dataValidation>
    <dataValidation sqref="B19:F19" showDropDown="0" showInputMessage="0" showErrorMessage="0" allowBlank="1" type="list">
      <formula1>"◎,○,−"</formula1>
    </dataValidation>
  </dataValidations>
  <pageMargins left="0.4" right="0.4" top="0.5" bottom="0.5" header="0.5" footer="0.5"/>
  <pageSetup orientation="portrait" paperSize="9" fitToHeight="0" fitToWidth="1"/>
</worksheet>
</file>

<file path=xl/worksheets/sheet7.xml><?xml version="1.0" encoding="utf-8"?>
<worksheet xmlns="http://schemas.openxmlformats.org/spreadsheetml/2006/main">
  <sheetPr>
    <outlinePr summaryBelow="1" summaryRight="1"/>
    <pageSetUpPr fitToPage="1"/>
  </sheetPr>
  <dimension ref="A1:V106"/>
  <sheetViews>
    <sheetView workbookViewId="0">
      <pane xSplit="2" ySplit="4" topLeftCell="C5" activePane="bottomRight" state="frozen"/>
      <selection pane="topRight"/>
      <selection pane="bottomLeft"/>
      <selection pane="bottomRight" activeCell="A1" sqref="A1"/>
    </sheetView>
  </sheetViews>
  <sheetFormatPr baseColWidth="8" defaultRowHeight="15"/>
  <cols>
    <col width="5" customWidth="1" min="1" max="1"/>
    <col width="10" customWidth="1" min="2" max="2"/>
    <col width="11" customWidth="1" min="3" max="3"/>
    <col width="9" customWidth="1" min="4" max="4"/>
    <col width="9" customWidth="1" min="5" max="5"/>
    <col width="10" customWidth="1" min="6" max="6"/>
    <col width="13" customWidth="1" min="7" max="7"/>
    <col width="12" customWidth="1" min="8" max="8"/>
    <col width="8" customWidth="1" min="9" max="9"/>
    <col width="26" customWidth="1" min="10" max="10"/>
    <col width="11" customWidth="1" min="11" max="11"/>
    <col width="14" customWidth="1" min="12" max="12"/>
    <col width="20" customWidth="1" min="13" max="13"/>
    <col width="40" customWidth="1" min="14" max="14"/>
    <col width="26" customWidth="1" min="15" max="15"/>
    <col width="24" customWidth="1" min="16" max="16"/>
    <col width="24" customWidth="1" min="17" max="17"/>
    <col width="10" customWidth="1" min="18" max="18"/>
    <col width="11" customWidth="1" min="19" max="19"/>
    <col width="12" customWidth="1" min="20" max="20"/>
    <col width="9" customWidth="1" min="21" max="21"/>
    <col width="24" customWidth="1" min="22" max="22"/>
  </cols>
  <sheetData>
    <row r="1">
      <c r="A1" s="1" t="inlineStr">
        <is>
          <t>専門的支援 実施記録（月次台帳）</t>
        </is>
      </c>
    </row>
    <row r="2" ht="28" customHeight="1">
      <c r="A2" s="2" t="inlineStr">
        <is>
          <t>実施1回＝1行。留意事項通知 第二の2(1)⑫(三)は「加算対象児ごとに、支援を行った日時及び支援内容の要点に関する記録」を求めています。開始・終了時刻を入れると提供時間と30分判定（同(四)イ）が自動で出ます。支援内容の要点が空欄の行、実施者が 20_専門職員台帳 で「可」でない行は算定対象になりません。</t>
        </is>
      </c>
    </row>
    <row r="3">
      <c r="A3" s="5" t="inlineStr">
        <is>
          <t>対象年月</t>
        </is>
      </c>
      <c r="B3" s="28">
        <f>IF('10_事業所設定'!$B$11="","",TEXT('10_事業所設定'!$B$11,"yyyy年m月")&amp;"分")</f>
        <v/>
      </c>
      <c r="D3" s="5" t="inlineStr">
        <is>
          <t>算定対象回の合計</t>
        </is>
      </c>
      <c r="F3" s="28">
        <f>SUM($U$5:$U$104)</f>
        <v/>
      </c>
      <c r="H3" s="12" t="inlineStr">
        <is>
          <t>※ この合計は事業所の延べ回数です。算定できる回数は児童ごとの限度回数で決まります（40_月次算定管理）。</t>
        </is>
      </c>
      <c r="I3" s="16" t="n"/>
      <c r="J3" s="16" t="n"/>
      <c r="K3" s="16" t="n"/>
      <c r="L3" s="16" t="n"/>
      <c r="M3" s="16" t="n"/>
      <c r="N3" s="16" t="n"/>
      <c r="O3" s="16" t="n"/>
      <c r="P3" s="16" t="n"/>
      <c r="Q3" s="16" t="n"/>
      <c r="R3" s="16" t="n"/>
      <c r="S3" s="16" t="n"/>
      <c r="T3" s="16" t="n"/>
      <c r="U3" s="16" t="n"/>
      <c r="V3" s="17" t="n"/>
    </row>
    <row r="4" ht="30" customHeight="1">
      <c r="A4" s="13" t="inlineStr">
        <is>
          <t>通番</t>
        </is>
      </c>
      <c r="B4" s="13" t="inlineStr">
        <is>
          <t>児童記号</t>
        </is>
      </c>
      <c r="C4" s="13" t="inlineStr">
        <is>
          <t>実施日</t>
        </is>
      </c>
      <c r="D4" s="13" t="inlineStr">
        <is>
          <t>開始時刻</t>
        </is>
      </c>
      <c r="E4" s="13" t="inlineStr">
        <is>
          <t>終了時刻</t>
        </is>
      </c>
      <c r="F4" s="13" t="inlineStr">
        <is>
          <t>提供時間(分)</t>
        </is>
      </c>
      <c r="G4" s="13" t="inlineStr">
        <is>
          <t>30分判定</t>
        </is>
      </c>
      <c r="H4" s="13" t="inlineStr">
        <is>
          <t>実施形態</t>
        </is>
      </c>
      <c r="I4" s="13" t="inlineStr">
        <is>
          <t>同席児童数</t>
        </is>
      </c>
      <c r="J4" s="13" t="inlineStr">
        <is>
          <t>形態判定</t>
        </is>
      </c>
      <c r="K4" s="13" t="inlineStr">
        <is>
          <t>実施者(記号)</t>
        </is>
      </c>
      <c r="L4" s="13" t="inlineStr">
        <is>
          <t>実施者の職種</t>
        </is>
      </c>
      <c r="M4" s="13" t="inlineStr">
        <is>
          <t>重点領域</t>
        </is>
      </c>
      <c r="N4" s="13" t="inlineStr">
        <is>
          <t>支援内容の要点</t>
        </is>
      </c>
      <c r="O4" s="13" t="inlineStr">
        <is>
          <t>児童の反応・様子</t>
        </is>
      </c>
      <c r="P4" s="13" t="inlineStr">
        <is>
          <t>目標に対する評価</t>
        </is>
      </c>
      <c r="Q4" s="13" t="inlineStr">
        <is>
          <t>次回への申し送り</t>
        </is>
      </c>
      <c r="R4" s="13" t="inlineStr">
        <is>
          <t>記録者</t>
        </is>
      </c>
      <c r="S4" s="13" t="inlineStr">
        <is>
          <t>記録日</t>
        </is>
      </c>
      <c r="T4" s="13" t="inlineStr">
        <is>
          <t>児発管確認日</t>
        </is>
      </c>
      <c r="U4" s="13" t="inlineStr">
        <is>
          <t>算定対象回</t>
        </is>
      </c>
      <c r="V4" s="13" t="inlineStr">
        <is>
          <t>実施者チェック(補助)</t>
        </is>
      </c>
    </row>
    <row r="5" ht="42" customHeight="1">
      <c r="A5" s="11" t="n">
        <v>1</v>
      </c>
      <c r="B5" s="26" t="n"/>
      <c r="C5" s="27" t="n"/>
      <c r="D5" s="34" t="n"/>
      <c r="E5" s="34" t="n"/>
      <c r="F5" s="28">
        <f>IF(OR($D5="",$E5=""),"",ROUND(($E5-$D5)*1440,0))</f>
        <v/>
      </c>
      <c r="G5" s="28">
        <f>IF($F5="","",IF($F5&gt;=30,"OK","NG（30分未満）"))</f>
        <v/>
      </c>
      <c r="H5" s="26" t="n"/>
      <c r="I5" s="26" t="n"/>
      <c r="J5" s="24">
        <f>IF($H5="","",IF(AND($H5="小集団",$I5&gt;5),"要確認（小集団は5名程度まで：留意事項通知 第二の2(1)⑫(四)ア）",IF(AND($H5="小集団の組み合わせ",$I5&gt;10),"要確認（2の小集団まで：Q&amp;A VOL1 問17）","OK")))</f>
        <v/>
      </c>
      <c r="K5" s="26" t="n"/>
      <c r="L5" s="26" t="n"/>
      <c r="M5" s="26" t="n"/>
      <c r="N5" s="30" t="n"/>
      <c r="O5" s="30" t="n"/>
      <c r="P5" s="30" t="n"/>
      <c r="Q5" s="30" t="n"/>
      <c r="R5" s="26" t="n"/>
      <c r="S5" s="27" t="n"/>
      <c r="T5" s="27" t="n"/>
      <c r="U5" s="28">
        <f>IF(AND($G5="OK",$J5="OK",$B5&lt;&gt;"",$N5&lt;&gt;"",$K5&lt;&gt;"",$V5="可"),1,0)</f>
        <v/>
      </c>
      <c r="V5" s="24">
        <f>IF($K5="","",IFERROR(VLOOKUP($K5,'20_専門職員台帳'!$B$5:$L$24,11,FALSE),"台帳に未登録"))</f>
        <v/>
      </c>
    </row>
    <row r="6" ht="42" customHeight="1">
      <c r="A6" s="11" t="n">
        <v>2</v>
      </c>
      <c r="B6" s="26" t="n"/>
      <c r="C6" s="27" t="n"/>
      <c r="D6" s="34" t="n"/>
      <c r="E6" s="34" t="n"/>
      <c r="F6" s="28">
        <f>IF(OR($D6="",$E6=""),"",ROUND(($E6-$D6)*1440,0))</f>
        <v/>
      </c>
      <c r="G6" s="28">
        <f>IF($F6="","",IF($F6&gt;=30,"OK","NG（30分未満）"))</f>
        <v/>
      </c>
      <c r="H6" s="26" t="n"/>
      <c r="I6" s="26" t="n"/>
      <c r="J6" s="24">
        <f>IF($H6="","",IF(AND($H6="小集団",$I6&gt;5),"要確認（小集団は5名程度まで：留意事項通知 第二の2(1)⑫(四)ア）",IF(AND($H6="小集団の組み合わせ",$I6&gt;10),"要確認（2の小集団まで：Q&amp;A VOL1 問17）","OK")))</f>
        <v/>
      </c>
      <c r="K6" s="26" t="n"/>
      <c r="L6" s="26" t="n"/>
      <c r="M6" s="26" t="n"/>
      <c r="N6" s="30" t="n"/>
      <c r="O6" s="30" t="n"/>
      <c r="P6" s="30" t="n"/>
      <c r="Q6" s="30" t="n"/>
      <c r="R6" s="26" t="n"/>
      <c r="S6" s="27" t="n"/>
      <c r="T6" s="27" t="n"/>
      <c r="U6" s="28">
        <f>IF(AND($G6="OK",$J6="OK",$B6&lt;&gt;"",$N6&lt;&gt;"",$K6&lt;&gt;"",$V6="可"),1,0)</f>
        <v/>
      </c>
      <c r="V6" s="24">
        <f>IF($K6="","",IFERROR(VLOOKUP($K6,'20_専門職員台帳'!$B$5:$L$24,11,FALSE),"台帳に未登録"))</f>
        <v/>
      </c>
    </row>
    <row r="7" ht="42" customHeight="1">
      <c r="A7" s="11" t="n">
        <v>3</v>
      </c>
      <c r="B7" s="26" t="n"/>
      <c r="C7" s="27" t="n"/>
      <c r="D7" s="34" t="n"/>
      <c r="E7" s="34" t="n"/>
      <c r="F7" s="28">
        <f>IF(OR($D7="",$E7=""),"",ROUND(($E7-$D7)*1440,0))</f>
        <v/>
      </c>
      <c r="G7" s="28">
        <f>IF($F7="","",IF($F7&gt;=30,"OK","NG（30分未満）"))</f>
        <v/>
      </c>
      <c r="H7" s="26" t="n"/>
      <c r="I7" s="26" t="n"/>
      <c r="J7" s="24">
        <f>IF($H7="","",IF(AND($H7="小集団",$I7&gt;5),"要確認（小集団は5名程度まで：留意事項通知 第二の2(1)⑫(四)ア）",IF(AND($H7="小集団の組み合わせ",$I7&gt;10),"要確認（2の小集団まで：Q&amp;A VOL1 問17）","OK")))</f>
        <v/>
      </c>
      <c r="K7" s="26" t="n"/>
      <c r="L7" s="26" t="n"/>
      <c r="M7" s="26" t="n"/>
      <c r="N7" s="30" t="n"/>
      <c r="O7" s="30" t="n"/>
      <c r="P7" s="30" t="n"/>
      <c r="Q7" s="30" t="n"/>
      <c r="R7" s="26" t="n"/>
      <c r="S7" s="27" t="n"/>
      <c r="T7" s="27" t="n"/>
      <c r="U7" s="28">
        <f>IF(AND($G7="OK",$J7="OK",$B7&lt;&gt;"",$N7&lt;&gt;"",$K7&lt;&gt;"",$V7="可"),1,0)</f>
        <v/>
      </c>
      <c r="V7" s="24">
        <f>IF($K7="","",IFERROR(VLOOKUP($K7,'20_専門職員台帳'!$B$5:$L$24,11,FALSE),"台帳に未登録"))</f>
        <v/>
      </c>
    </row>
    <row r="8" ht="42" customHeight="1">
      <c r="A8" s="11" t="n">
        <v>4</v>
      </c>
      <c r="B8" s="26" t="n"/>
      <c r="C8" s="27" t="n"/>
      <c r="D8" s="34" t="n"/>
      <c r="E8" s="34" t="n"/>
      <c r="F8" s="28">
        <f>IF(OR($D8="",$E8=""),"",ROUND(($E8-$D8)*1440,0))</f>
        <v/>
      </c>
      <c r="G8" s="28">
        <f>IF($F8="","",IF($F8&gt;=30,"OK","NG（30分未満）"))</f>
        <v/>
      </c>
      <c r="H8" s="26" t="n"/>
      <c r="I8" s="26" t="n"/>
      <c r="J8" s="24">
        <f>IF($H8="","",IF(AND($H8="小集団",$I8&gt;5),"要確認（小集団は5名程度まで：留意事項通知 第二の2(1)⑫(四)ア）",IF(AND($H8="小集団の組み合わせ",$I8&gt;10),"要確認（2の小集団まで：Q&amp;A VOL1 問17）","OK")))</f>
        <v/>
      </c>
      <c r="K8" s="26" t="n"/>
      <c r="L8" s="26" t="n"/>
      <c r="M8" s="26" t="n"/>
      <c r="N8" s="30" t="n"/>
      <c r="O8" s="30" t="n"/>
      <c r="P8" s="30" t="n"/>
      <c r="Q8" s="30" t="n"/>
      <c r="R8" s="26" t="n"/>
      <c r="S8" s="27" t="n"/>
      <c r="T8" s="27" t="n"/>
      <c r="U8" s="28">
        <f>IF(AND($G8="OK",$J8="OK",$B8&lt;&gt;"",$N8&lt;&gt;"",$K8&lt;&gt;"",$V8="可"),1,0)</f>
        <v/>
      </c>
      <c r="V8" s="24">
        <f>IF($K8="","",IFERROR(VLOOKUP($K8,'20_専門職員台帳'!$B$5:$L$24,11,FALSE),"台帳に未登録"))</f>
        <v/>
      </c>
    </row>
    <row r="9" ht="42" customHeight="1">
      <c r="A9" s="11" t="n">
        <v>5</v>
      </c>
      <c r="B9" s="26" t="n"/>
      <c r="C9" s="27" t="n"/>
      <c r="D9" s="34" t="n"/>
      <c r="E9" s="34" t="n"/>
      <c r="F9" s="28">
        <f>IF(OR($D9="",$E9=""),"",ROUND(($E9-$D9)*1440,0))</f>
        <v/>
      </c>
      <c r="G9" s="28">
        <f>IF($F9="","",IF($F9&gt;=30,"OK","NG（30分未満）"))</f>
        <v/>
      </c>
      <c r="H9" s="26" t="n"/>
      <c r="I9" s="26" t="n"/>
      <c r="J9" s="24">
        <f>IF($H9="","",IF(AND($H9="小集団",$I9&gt;5),"要確認（小集団は5名程度まで：留意事項通知 第二の2(1)⑫(四)ア）",IF(AND($H9="小集団の組み合わせ",$I9&gt;10),"要確認（2の小集団まで：Q&amp;A VOL1 問17）","OK")))</f>
        <v/>
      </c>
      <c r="K9" s="26" t="n"/>
      <c r="L9" s="26" t="n"/>
      <c r="M9" s="26" t="n"/>
      <c r="N9" s="30" t="n"/>
      <c r="O9" s="30" t="n"/>
      <c r="P9" s="30" t="n"/>
      <c r="Q9" s="30" t="n"/>
      <c r="R9" s="26" t="n"/>
      <c r="S9" s="27" t="n"/>
      <c r="T9" s="27" t="n"/>
      <c r="U9" s="28">
        <f>IF(AND($G9="OK",$J9="OK",$B9&lt;&gt;"",$N9&lt;&gt;"",$K9&lt;&gt;"",$V9="可"),1,0)</f>
        <v/>
      </c>
      <c r="V9" s="24">
        <f>IF($K9="","",IFERROR(VLOOKUP($K9,'20_専門職員台帳'!$B$5:$L$24,11,FALSE),"台帳に未登録"))</f>
        <v/>
      </c>
    </row>
    <row r="10" ht="42" customHeight="1">
      <c r="A10" s="11" t="n">
        <v>6</v>
      </c>
      <c r="B10" s="26" t="n"/>
      <c r="C10" s="27" t="n"/>
      <c r="D10" s="34" t="n"/>
      <c r="E10" s="34" t="n"/>
      <c r="F10" s="28">
        <f>IF(OR($D10="",$E10=""),"",ROUND(($E10-$D10)*1440,0))</f>
        <v/>
      </c>
      <c r="G10" s="28">
        <f>IF($F10="","",IF($F10&gt;=30,"OK","NG（30分未満）"))</f>
        <v/>
      </c>
      <c r="H10" s="26" t="n"/>
      <c r="I10" s="26" t="n"/>
      <c r="J10" s="24">
        <f>IF($H10="","",IF(AND($H10="小集団",$I10&gt;5),"要確認（小集団は5名程度まで：留意事項通知 第二の2(1)⑫(四)ア）",IF(AND($H10="小集団の組み合わせ",$I10&gt;10),"要確認（2の小集団まで：Q&amp;A VOL1 問17）","OK")))</f>
        <v/>
      </c>
      <c r="K10" s="26" t="n"/>
      <c r="L10" s="26" t="n"/>
      <c r="M10" s="26" t="n"/>
      <c r="N10" s="30" t="n"/>
      <c r="O10" s="30" t="n"/>
      <c r="P10" s="30" t="n"/>
      <c r="Q10" s="30" t="n"/>
      <c r="R10" s="26" t="n"/>
      <c r="S10" s="27" t="n"/>
      <c r="T10" s="27" t="n"/>
      <c r="U10" s="28">
        <f>IF(AND($G10="OK",$J10="OK",$B10&lt;&gt;"",$N10&lt;&gt;"",$K10&lt;&gt;"",$V10="可"),1,0)</f>
        <v/>
      </c>
      <c r="V10" s="24">
        <f>IF($K10="","",IFERROR(VLOOKUP($K10,'20_専門職員台帳'!$B$5:$L$24,11,FALSE),"台帳に未登録"))</f>
        <v/>
      </c>
    </row>
    <row r="11" ht="42" customHeight="1">
      <c r="A11" s="11" t="n">
        <v>7</v>
      </c>
      <c r="B11" s="26" t="n"/>
      <c r="C11" s="27" t="n"/>
      <c r="D11" s="34" t="n"/>
      <c r="E11" s="34" t="n"/>
      <c r="F11" s="28">
        <f>IF(OR($D11="",$E11=""),"",ROUND(($E11-$D11)*1440,0))</f>
        <v/>
      </c>
      <c r="G11" s="28">
        <f>IF($F11="","",IF($F11&gt;=30,"OK","NG（30分未満）"))</f>
        <v/>
      </c>
      <c r="H11" s="26" t="n"/>
      <c r="I11" s="26" t="n"/>
      <c r="J11" s="24">
        <f>IF($H11="","",IF(AND($H11="小集団",$I11&gt;5),"要確認（小集団は5名程度まで：留意事項通知 第二の2(1)⑫(四)ア）",IF(AND($H11="小集団の組み合わせ",$I11&gt;10),"要確認（2の小集団まで：Q&amp;A VOL1 問17）","OK")))</f>
        <v/>
      </c>
      <c r="K11" s="26" t="n"/>
      <c r="L11" s="26" t="n"/>
      <c r="M11" s="26" t="n"/>
      <c r="N11" s="30" t="n"/>
      <c r="O11" s="30" t="n"/>
      <c r="P11" s="30" t="n"/>
      <c r="Q11" s="30" t="n"/>
      <c r="R11" s="26" t="n"/>
      <c r="S11" s="27" t="n"/>
      <c r="T11" s="27" t="n"/>
      <c r="U11" s="28">
        <f>IF(AND($G11="OK",$J11="OK",$B11&lt;&gt;"",$N11&lt;&gt;"",$K11&lt;&gt;"",$V11="可"),1,0)</f>
        <v/>
      </c>
      <c r="V11" s="24">
        <f>IF($K11="","",IFERROR(VLOOKUP($K11,'20_専門職員台帳'!$B$5:$L$24,11,FALSE),"台帳に未登録"))</f>
        <v/>
      </c>
    </row>
    <row r="12" ht="42" customHeight="1">
      <c r="A12" s="11" t="n">
        <v>8</v>
      </c>
      <c r="B12" s="26" t="n"/>
      <c r="C12" s="27" t="n"/>
      <c r="D12" s="34" t="n"/>
      <c r="E12" s="34" t="n"/>
      <c r="F12" s="28">
        <f>IF(OR($D12="",$E12=""),"",ROUND(($E12-$D12)*1440,0))</f>
        <v/>
      </c>
      <c r="G12" s="28">
        <f>IF($F12="","",IF($F12&gt;=30,"OK","NG（30分未満）"))</f>
        <v/>
      </c>
      <c r="H12" s="26" t="n"/>
      <c r="I12" s="26" t="n"/>
      <c r="J12" s="24">
        <f>IF($H12="","",IF(AND($H12="小集団",$I12&gt;5),"要確認（小集団は5名程度まで：留意事項通知 第二の2(1)⑫(四)ア）",IF(AND($H12="小集団の組み合わせ",$I12&gt;10),"要確認（2の小集団まで：Q&amp;A VOL1 問17）","OK")))</f>
        <v/>
      </c>
      <c r="K12" s="26" t="n"/>
      <c r="L12" s="26" t="n"/>
      <c r="M12" s="26" t="n"/>
      <c r="N12" s="30" t="n"/>
      <c r="O12" s="30" t="n"/>
      <c r="P12" s="30" t="n"/>
      <c r="Q12" s="30" t="n"/>
      <c r="R12" s="26" t="n"/>
      <c r="S12" s="27" t="n"/>
      <c r="T12" s="27" t="n"/>
      <c r="U12" s="28">
        <f>IF(AND($G12="OK",$J12="OK",$B12&lt;&gt;"",$N12&lt;&gt;"",$K12&lt;&gt;"",$V12="可"),1,0)</f>
        <v/>
      </c>
      <c r="V12" s="24">
        <f>IF($K12="","",IFERROR(VLOOKUP($K12,'20_専門職員台帳'!$B$5:$L$24,11,FALSE),"台帳に未登録"))</f>
        <v/>
      </c>
    </row>
    <row r="13" ht="42" customHeight="1">
      <c r="A13" s="11" t="n">
        <v>9</v>
      </c>
      <c r="B13" s="26" t="n"/>
      <c r="C13" s="27" t="n"/>
      <c r="D13" s="34" t="n"/>
      <c r="E13" s="34" t="n"/>
      <c r="F13" s="28">
        <f>IF(OR($D13="",$E13=""),"",ROUND(($E13-$D13)*1440,0))</f>
        <v/>
      </c>
      <c r="G13" s="28">
        <f>IF($F13="","",IF($F13&gt;=30,"OK","NG（30分未満）"))</f>
        <v/>
      </c>
      <c r="H13" s="26" t="n"/>
      <c r="I13" s="26" t="n"/>
      <c r="J13" s="24">
        <f>IF($H13="","",IF(AND($H13="小集団",$I13&gt;5),"要確認（小集団は5名程度まで：留意事項通知 第二の2(1)⑫(四)ア）",IF(AND($H13="小集団の組み合わせ",$I13&gt;10),"要確認（2の小集団まで：Q&amp;A VOL1 問17）","OK")))</f>
        <v/>
      </c>
      <c r="K13" s="26" t="n"/>
      <c r="L13" s="26" t="n"/>
      <c r="M13" s="26" t="n"/>
      <c r="N13" s="30" t="n"/>
      <c r="O13" s="30" t="n"/>
      <c r="P13" s="30" t="n"/>
      <c r="Q13" s="30" t="n"/>
      <c r="R13" s="26" t="n"/>
      <c r="S13" s="27" t="n"/>
      <c r="T13" s="27" t="n"/>
      <c r="U13" s="28">
        <f>IF(AND($G13="OK",$J13="OK",$B13&lt;&gt;"",$N13&lt;&gt;"",$K13&lt;&gt;"",$V13="可"),1,0)</f>
        <v/>
      </c>
      <c r="V13" s="24">
        <f>IF($K13="","",IFERROR(VLOOKUP($K13,'20_専門職員台帳'!$B$5:$L$24,11,FALSE),"台帳に未登録"))</f>
        <v/>
      </c>
    </row>
    <row r="14" ht="42" customHeight="1">
      <c r="A14" s="11" t="n">
        <v>10</v>
      </c>
      <c r="B14" s="26" t="n"/>
      <c r="C14" s="27" t="n"/>
      <c r="D14" s="34" t="n"/>
      <c r="E14" s="34" t="n"/>
      <c r="F14" s="28">
        <f>IF(OR($D14="",$E14=""),"",ROUND(($E14-$D14)*1440,0))</f>
        <v/>
      </c>
      <c r="G14" s="28">
        <f>IF($F14="","",IF($F14&gt;=30,"OK","NG（30分未満）"))</f>
        <v/>
      </c>
      <c r="H14" s="26" t="n"/>
      <c r="I14" s="26" t="n"/>
      <c r="J14" s="24">
        <f>IF($H14="","",IF(AND($H14="小集団",$I14&gt;5),"要確認（小集団は5名程度まで：留意事項通知 第二の2(1)⑫(四)ア）",IF(AND($H14="小集団の組み合わせ",$I14&gt;10),"要確認（2の小集団まで：Q&amp;A VOL1 問17）","OK")))</f>
        <v/>
      </c>
      <c r="K14" s="26" t="n"/>
      <c r="L14" s="26" t="n"/>
      <c r="M14" s="26" t="n"/>
      <c r="N14" s="30" t="n"/>
      <c r="O14" s="30" t="n"/>
      <c r="P14" s="30" t="n"/>
      <c r="Q14" s="30" t="n"/>
      <c r="R14" s="26" t="n"/>
      <c r="S14" s="27" t="n"/>
      <c r="T14" s="27" t="n"/>
      <c r="U14" s="28">
        <f>IF(AND($G14="OK",$J14="OK",$B14&lt;&gt;"",$N14&lt;&gt;"",$K14&lt;&gt;"",$V14="可"),1,0)</f>
        <v/>
      </c>
      <c r="V14" s="24">
        <f>IF($K14="","",IFERROR(VLOOKUP($K14,'20_専門職員台帳'!$B$5:$L$24,11,FALSE),"台帳に未登録"))</f>
        <v/>
      </c>
    </row>
    <row r="15" ht="42" customHeight="1">
      <c r="A15" s="11" t="n">
        <v>11</v>
      </c>
      <c r="B15" s="26" t="n"/>
      <c r="C15" s="27" t="n"/>
      <c r="D15" s="34" t="n"/>
      <c r="E15" s="34" t="n"/>
      <c r="F15" s="28">
        <f>IF(OR($D15="",$E15=""),"",ROUND(($E15-$D15)*1440,0))</f>
        <v/>
      </c>
      <c r="G15" s="28">
        <f>IF($F15="","",IF($F15&gt;=30,"OK","NG（30分未満）"))</f>
        <v/>
      </c>
      <c r="H15" s="26" t="n"/>
      <c r="I15" s="26" t="n"/>
      <c r="J15" s="24">
        <f>IF($H15="","",IF(AND($H15="小集団",$I15&gt;5),"要確認（小集団は5名程度まで：留意事項通知 第二の2(1)⑫(四)ア）",IF(AND($H15="小集団の組み合わせ",$I15&gt;10),"要確認（2の小集団まで：Q&amp;A VOL1 問17）","OK")))</f>
        <v/>
      </c>
      <c r="K15" s="26" t="n"/>
      <c r="L15" s="26" t="n"/>
      <c r="M15" s="26" t="n"/>
      <c r="N15" s="30" t="n"/>
      <c r="O15" s="30" t="n"/>
      <c r="P15" s="30" t="n"/>
      <c r="Q15" s="30" t="n"/>
      <c r="R15" s="26" t="n"/>
      <c r="S15" s="27" t="n"/>
      <c r="T15" s="27" t="n"/>
      <c r="U15" s="28">
        <f>IF(AND($G15="OK",$J15="OK",$B15&lt;&gt;"",$N15&lt;&gt;"",$K15&lt;&gt;"",$V15="可"),1,0)</f>
        <v/>
      </c>
      <c r="V15" s="24">
        <f>IF($K15="","",IFERROR(VLOOKUP($K15,'20_専門職員台帳'!$B$5:$L$24,11,FALSE),"台帳に未登録"))</f>
        <v/>
      </c>
    </row>
    <row r="16" ht="42" customHeight="1">
      <c r="A16" s="11" t="n">
        <v>12</v>
      </c>
      <c r="B16" s="26" t="n"/>
      <c r="C16" s="27" t="n"/>
      <c r="D16" s="34" t="n"/>
      <c r="E16" s="34" t="n"/>
      <c r="F16" s="28">
        <f>IF(OR($D16="",$E16=""),"",ROUND(($E16-$D16)*1440,0))</f>
        <v/>
      </c>
      <c r="G16" s="28">
        <f>IF($F16="","",IF($F16&gt;=30,"OK","NG（30分未満）"))</f>
        <v/>
      </c>
      <c r="H16" s="26" t="n"/>
      <c r="I16" s="26" t="n"/>
      <c r="J16" s="24">
        <f>IF($H16="","",IF(AND($H16="小集団",$I16&gt;5),"要確認（小集団は5名程度まで：留意事項通知 第二の2(1)⑫(四)ア）",IF(AND($H16="小集団の組み合わせ",$I16&gt;10),"要確認（2の小集団まで：Q&amp;A VOL1 問17）","OK")))</f>
        <v/>
      </c>
      <c r="K16" s="26" t="n"/>
      <c r="L16" s="26" t="n"/>
      <c r="M16" s="26" t="n"/>
      <c r="N16" s="30" t="n"/>
      <c r="O16" s="30" t="n"/>
      <c r="P16" s="30" t="n"/>
      <c r="Q16" s="30" t="n"/>
      <c r="R16" s="26" t="n"/>
      <c r="S16" s="27" t="n"/>
      <c r="T16" s="27" t="n"/>
      <c r="U16" s="28">
        <f>IF(AND($G16="OK",$J16="OK",$B16&lt;&gt;"",$N16&lt;&gt;"",$K16&lt;&gt;"",$V16="可"),1,0)</f>
        <v/>
      </c>
      <c r="V16" s="24">
        <f>IF($K16="","",IFERROR(VLOOKUP($K16,'20_専門職員台帳'!$B$5:$L$24,11,FALSE),"台帳に未登録"))</f>
        <v/>
      </c>
    </row>
    <row r="17" ht="42" customHeight="1">
      <c r="A17" s="11" t="n">
        <v>13</v>
      </c>
      <c r="B17" s="26" t="n"/>
      <c r="C17" s="27" t="n"/>
      <c r="D17" s="34" t="n"/>
      <c r="E17" s="34" t="n"/>
      <c r="F17" s="28">
        <f>IF(OR($D17="",$E17=""),"",ROUND(($E17-$D17)*1440,0))</f>
        <v/>
      </c>
      <c r="G17" s="28">
        <f>IF($F17="","",IF($F17&gt;=30,"OK","NG（30分未満）"))</f>
        <v/>
      </c>
      <c r="H17" s="26" t="n"/>
      <c r="I17" s="26" t="n"/>
      <c r="J17" s="24">
        <f>IF($H17="","",IF(AND($H17="小集団",$I17&gt;5),"要確認（小集団は5名程度まで：留意事項通知 第二の2(1)⑫(四)ア）",IF(AND($H17="小集団の組み合わせ",$I17&gt;10),"要確認（2の小集団まで：Q&amp;A VOL1 問17）","OK")))</f>
        <v/>
      </c>
      <c r="K17" s="26" t="n"/>
      <c r="L17" s="26" t="n"/>
      <c r="M17" s="26" t="n"/>
      <c r="N17" s="30" t="n"/>
      <c r="O17" s="30" t="n"/>
      <c r="P17" s="30" t="n"/>
      <c r="Q17" s="30" t="n"/>
      <c r="R17" s="26" t="n"/>
      <c r="S17" s="27" t="n"/>
      <c r="T17" s="27" t="n"/>
      <c r="U17" s="28">
        <f>IF(AND($G17="OK",$J17="OK",$B17&lt;&gt;"",$N17&lt;&gt;"",$K17&lt;&gt;"",$V17="可"),1,0)</f>
        <v/>
      </c>
      <c r="V17" s="24">
        <f>IF($K17="","",IFERROR(VLOOKUP($K17,'20_専門職員台帳'!$B$5:$L$24,11,FALSE),"台帳に未登録"))</f>
        <v/>
      </c>
    </row>
    <row r="18" ht="42" customHeight="1">
      <c r="A18" s="11" t="n">
        <v>14</v>
      </c>
      <c r="B18" s="26" t="n"/>
      <c r="C18" s="27" t="n"/>
      <c r="D18" s="34" t="n"/>
      <c r="E18" s="34" t="n"/>
      <c r="F18" s="28">
        <f>IF(OR($D18="",$E18=""),"",ROUND(($E18-$D18)*1440,0))</f>
        <v/>
      </c>
      <c r="G18" s="28">
        <f>IF($F18="","",IF($F18&gt;=30,"OK","NG（30分未満）"))</f>
        <v/>
      </c>
      <c r="H18" s="26" t="n"/>
      <c r="I18" s="26" t="n"/>
      <c r="J18" s="24">
        <f>IF($H18="","",IF(AND($H18="小集団",$I18&gt;5),"要確認（小集団は5名程度まで：留意事項通知 第二の2(1)⑫(四)ア）",IF(AND($H18="小集団の組み合わせ",$I18&gt;10),"要確認（2の小集団まで：Q&amp;A VOL1 問17）","OK")))</f>
        <v/>
      </c>
      <c r="K18" s="26" t="n"/>
      <c r="L18" s="26" t="n"/>
      <c r="M18" s="26" t="n"/>
      <c r="N18" s="30" t="n"/>
      <c r="O18" s="30" t="n"/>
      <c r="P18" s="30" t="n"/>
      <c r="Q18" s="30" t="n"/>
      <c r="R18" s="26" t="n"/>
      <c r="S18" s="27" t="n"/>
      <c r="T18" s="27" t="n"/>
      <c r="U18" s="28">
        <f>IF(AND($G18="OK",$J18="OK",$B18&lt;&gt;"",$N18&lt;&gt;"",$K18&lt;&gt;"",$V18="可"),1,0)</f>
        <v/>
      </c>
      <c r="V18" s="24">
        <f>IF($K18="","",IFERROR(VLOOKUP($K18,'20_専門職員台帳'!$B$5:$L$24,11,FALSE),"台帳に未登録"))</f>
        <v/>
      </c>
    </row>
    <row r="19" ht="42" customHeight="1">
      <c r="A19" s="11" t="n">
        <v>15</v>
      </c>
      <c r="B19" s="26" t="n"/>
      <c r="C19" s="27" t="n"/>
      <c r="D19" s="34" t="n"/>
      <c r="E19" s="34" t="n"/>
      <c r="F19" s="28">
        <f>IF(OR($D19="",$E19=""),"",ROUND(($E19-$D19)*1440,0))</f>
        <v/>
      </c>
      <c r="G19" s="28">
        <f>IF($F19="","",IF($F19&gt;=30,"OK","NG（30分未満）"))</f>
        <v/>
      </c>
      <c r="H19" s="26" t="n"/>
      <c r="I19" s="26" t="n"/>
      <c r="J19" s="24">
        <f>IF($H19="","",IF(AND($H19="小集団",$I19&gt;5),"要確認（小集団は5名程度まで：留意事項通知 第二の2(1)⑫(四)ア）",IF(AND($H19="小集団の組み合わせ",$I19&gt;10),"要確認（2の小集団まで：Q&amp;A VOL1 問17）","OK")))</f>
        <v/>
      </c>
      <c r="K19" s="26" t="n"/>
      <c r="L19" s="26" t="n"/>
      <c r="M19" s="26" t="n"/>
      <c r="N19" s="30" t="n"/>
      <c r="O19" s="30" t="n"/>
      <c r="P19" s="30" t="n"/>
      <c r="Q19" s="30" t="n"/>
      <c r="R19" s="26" t="n"/>
      <c r="S19" s="27" t="n"/>
      <c r="T19" s="27" t="n"/>
      <c r="U19" s="28">
        <f>IF(AND($G19="OK",$J19="OK",$B19&lt;&gt;"",$N19&lt;&gt;"",$K19&lt;&gt;"",$V19="可"),1,0)</f>
        <v/>
      </c>
      <c r="V19" s="24">
        <f>IF($K19="","",IFERROR(VLOOKUP($K19,'20_専門職員台帳'!$B$5:$L$24,11,FALSE),"台帳に未登録"))</f>
        <v/>
      </c>
    </row>
    <row r="20" ht="42" customHeight="1">
      <c r="A20" s="11" t="n">
        <v>16</v>
      </c>
      <c r="B20" s="26" t="n"/>
      <c r="C20" s="27" t="n"/>
      <c r="D20" s="34" t="n"/>
      <c r="E20" s="34" t="n"/>
      <c r="F20" s="28">
        <f>IF(OR($D20="",$E20=""),"",ROUND(($E20-$D20)*1440,0))</f>
        <v/>
      </c>
      <c r="G20" s="28">
        <f>IF($F20="","",IF($F20&gt;=30,"OK","NG（30分未満）"))</f>
        <v/>
      </c>
      <c r="H20" s="26" t="n"/>
      <c r="I20" s="26" t="n"/>
      <c r="J20" s="24">
        <f>IF($H20="","",IF(AND($H20="小集団",$I20&gt;5),"要確認（小集団は5名程度まで：留意事項通知 第二の2(1)⑫(四)ア）",IF(AND($H20="小集団の組み合わせ",$I20&gt;10),"要確認（2の小集団まで：Q&amp;A VOL1 問17）","OK")))</f>
        <v/>
      </c>
      <c r="K20" s="26" t="n"/>
      <c r="L20" s="26" t="n"/>
      <c r="M20" s="26" t="n"/>
      <c r="N20" s="30" t="n"/>
      <c r="O20" s="30" t="n"/>
      <c r="P20" s="30" t="n"/>
      <c r="Q20" s="30" t="n"/>
      <c r="R20" s="26" t="n"/>
      <c r="S20" s="27" t="n"/>
      <c r="T20" s="27" t="n"/>
      <c r="U20" s="28">
        <f>IF(AND($G20="OK",$J20="OK",$B20&lt;&gt;"",$N20&lt;&gt;"",$K20&lt;&gt;"",$V20="可"),1,0)</f>
        <v/>
      </c>
      <c r="V20" s="24">
        <f>IF($K20="","",IFERROR(VLOOKUP($K20,'20_専門職員台帳'!$B$5:$L$24,11,FALSE),"台帳に未登録"))</f>
        <v/>
      </c>
    </row>
    <row r="21" ht="42" customHeight="1">
      <c r="A21" s="11" t="n">
        <v>17</v>
      </c>
      <c r="B21" s="26" t="n"/>
      <c r="C21" s="27" t="n"/>
      <c r="D21" s="34" t="n"/>
      <c r="E21" s="34" t="n"/>
      <c r="F21" s="28">
        <f>IF(OR($D21="",$E21=""),"",ROUND(($E21-$D21)*1440,0))</f>
        <v/>
      </c>
      <c r="G21" s="28">
        <f>IF($F21="","",IF($F21&gt;=30,"OK","NG（30分未満）"))</f>
        <v/>
      </c>
      <c r="H21" s="26" t="n"/>
      <c r="I21" s="26" t="n"/>
      <c r="J21" s="24">
        <f>IF($H21="","",IF(AND($H21="小集団",$I21&gt;5),"要確認（小集団は5名程度まで：留意事項通知 第二の2(1)⑫(四)ア）",IF(AND($H21="小集団の組み合わせ",$I21&gt;10),"要確認（2の小集団まで：Q&amp;A VOL1 問17）","OK")))</f>
        <v/>
      </c>
      <c r="K21" s="26" t="n"/>
      <c r="L21" s="26" t="n"/>
      <c r="M21" s="26" t="n"/>
      <c r="N21" s="30" t="n"/>
      <c r="O21" s="30" t="n"/>
      <c r="P21" s="30" t="n"/>
      <c r="Q21" s="30" t="n"/>
      <c r="R21" s="26" t="n"/>
      <c r="S21" s="27" t="n"/>
      <c r="T21" s="27" t="n"/>
      <c r="U21" s="28">
        <f>IF(AND($G21="OK",$J21="OK",$B21&lt;&gt;"",$N21&lt;&gt;"",$K21&lt;&gt;"",$V21="可"),1,0)</f>
        <v/>
      </c>
      <c r="V21" s="24">
        <f>IF($K21="","",IFERROR(VLOOKUP($K21,'20_専門職員台帳'!$B$5:$L$24,11,FALSE),"台帳に未登録"))</f>
        <v/>
      </c>
    </row>
    <row r="22" ht="42" customHeight="1">
      <c r="A22" s="11" t="n">
        <v>18</v>
      </c>
      <c r="B22" s="26" t="n"/>
      <c r="C22" s="27" t="n"/>
      <c r="D22" s="34" t="n"/>
      <c r="E22" s="34" t="n"/>
      <c r="F22" s="28">
        <f>IF(OR($D22="",$E22=""),"",ROUND(($E22-$D22)*1440,0))</f>
        <v/>
      </c>
      <c r="G22" s="28">
        <f>IF($F22="","",IF($F22&gt;=30,"OK","NG（30分未満）"))</f>
        <v/>
      </c>
      <c r="H22" s="26" t="n"/>
      <c r="I22" s="26" t="n"/>
      <c r="J22" s="24">
        <f>IF($H22="","",IF(AND($H22="小集団",$I22&gt;5),"要確認（小集団は5名程度まで：留意事項通知 第二の2(1)⑫(四)ア）",IF(AND($H22="小集団の組み合わせ",$I22&gt;10),"要確認（2の小集団まで：Q&amp;A VOL1 問17）","OK")))</f>
        <v/>
      </c>
      <c r="K22" s="26" t="n"/>
      <c r="L22" s="26" t="n"/>
      <c r="M22" s="26" t="n"/>
      <c r="N22" s="30" t="n"/>
      <c r="O22" s="30" t="n"/>
      <c r="P22" s="30" t="n"/>
      <c r="Q22" s="30" t="n"/>
      <c r="R22" s="26" t="n"/>
      <c r="S22" s="27" t="n"/>
      <c r="T22" s="27" t="n"/>
      <c r="U22" s="28">
        <f>IF(AND($G22="OK",$J22="OK",$B22&lt;&gt;"",$N22&lt;&gt;"",$K22&lt;&gt;"",$V22="可"),1,0)</f>
        <v/>
      </c>
      <c r="V22" s="24">
        <f>IF($K22="","",IFERROR(VLOOKUP($K22,'20_専門職員台帳'!$B$5:$L$24,11,FALSE),"台帳に未登録"))</f>
        <v/>
      </c>
    </row>
    <row r="23" ht="42" customHeight="1">
      <c r="A23" s="11" t="n">
        <v>19</v>
      </c>
      <c r="B23" s="26" t="n"/>
      <c r="C23" s="27" t="n"/>
      <c r="D23" s="34" t="n"/>
      <c r="E23" s="34" t="n"/>
      <c r="F23" s="28">
        <f>IF(OR($D23="",$E23=""),"",ROUND(($E23-$D23)*1440,0))</f>
        <v/>
      </c>
      <c r="G23" s="28">
        <f>IF($F23="","",IF($F23&gt;=30,"OK","NG（30分未満）"))</f>
        <v/>
      </c>
      <c r="H23" s="26" t="n"/>
      <c r="I23" s="26" t="n"/>
      <c r="J23" s="24">
        <f>IF($H23="","",IF(AND($H23="小集団",$I23&gt;5),"要確認（小集団は5名程度まで：留意事項通知 第二の2(1)⑫(四)ア）",IF(AND($H23="小集団の組み合わせ",$I23&gt;10),"要確認（2の小集団まで：Q&amp;A VOL1 問17）","OK")))</f>
        <v/>
      </c>
      <c r="K23" s="26" t="n"/>
      <c r="L23" s="26" t="n"/>
      <c r="M23" s="26" t="n"/>
      <c r="N23" s="30" t="n"/>
      <c r="O23" s="30" t="n"/>
      <c r="P23" s="30" t="n"/>
      <c r="Q23" s="30" t="n"/>
      <c r="R23" s="26" t="n"/>
      <c r="S23" s="27" t="n"/>
      <c r="T23" s="27" t="n"/>
      <c r="U23" s="28">
        <f>IF(AND($G23="OK",$J23="OK",$B23&lt;&gt;"",$N23&lt;&gt;"",$K23&lt;&gt;"",$V23="可"),1,0)</f>
        <v/>
      </c>
      <c r="V23" s="24">
        <f>IF($K23="","",IFERROR(VLOOKUP($K23,'20_専門職員台帳'!$B$5:$L$24,11,FALSE),"台帳に未登録"))</f>
        <v/>
      </c>
    </row>
    <row r="24" ht="42" customHeight="1">
      <c r="A24" s="11" t="n">
        <v>20</v>
      </c>
      <c r="B24" s="26" t="n"/>
      <c r="C24" s="27" t="n"/>
      <c r="D24" s="34" t="n"/>
      <c r="E24" s="34" t="n"/>
      <c r="F24" s="28">
        <f>IF(OR($D24="",$E24=""),"",ROUND(($E24-$D24)*1440,0))</f>
        <v/>
      </c>
      <c r="G24" s="28">
        <f>IF($F24="","",IF($F24&gt;=30,"OK","NG（30分未満）"))</f>
        <v/>
      </c>
      <c r="H24" s="26" t="n"/>
      <c r="I24" s="26" t="n"/>
      <c r="J24" s="24">
        <f>IF($H24="","",IF(AND($H24="小集団",$I24&gt;5),"要確認（小集団は5名程度まで：留意事項通知 第二の2(1)⑫(四)ア）",IF(AND($H24="小集団の組み合わせ",$I24&gt;10),"要確認（2の小集団まで：Q&amp;A VOL1 問17）","OK")))</f>
        <v/>
      </c>
      <c r="K24" s="26" t="n"/>
      <c r="L24" s="26" t="n"/>
      <c r="M24" s="26" t="n"/>
      <c r="N24" s="30" t="n"/>
      <c r="O24" s="30" t="n"/>
      <c r="P24" s="30" t="n"/>
      <c r="Q24" s="30" t="n"/>
      <c r="R24" s="26" t="n"/>
      <c r="S24" s="27" t="n"/>
      <c r="T24" s="27" t="n"/>
      <c r="U24" s="28">
        <f>IF(AND($G24="OK",$J24="OK",$B24&lt;&gt;"",$N24&lt;&gt;"",$K24&lt;&gt;"",$V24="可"),1,0)</f>
        <v/>
      </c>
      <c r="V24" s="24">
        <f>IF($K24="","",IFERROR(VLOOKUP($K24,'20_専門職員台帳'!$B$5:$L$24,11,FALSE),"台帳に未登録"))</f>
        <v/>
      </c>
    </row>
    <row r="25" ht="42" customHeight="1">
      <c r="A25" s="11" t="n">
        <v>21</v>
      </c>
      <c r="B25" s="26" t="n"/>
      <c r="C25" s="27" t="n"/>
      <c r="D25" s="34" t="n"/>
      <c r="E25" s="34" t="n"/>
      <c r="F25" s="28">
        <f>IF(OR($D25="",$E25=""),"",ROUND(($E25-$D25)*1440,0))</f>
        <v/>
      </c>
      <c r="G25" s="28">
        <f>IF($F25="","",IF($F25&gt;=30,"OK","NG（30分未満）"))</f>
        <v/>
      </c>
      <c r="H25" s="26" t="n"/>
      <c r="I25" s="26" t="n"/>
      <c r="J25" s="24">
        <f>IF($H25="","",IF(AND($H25="小集団",$I25&gt;5),"要確認（小集団は5名程度まで：留意事項通知 第二の2(1)⑫(四)ア）",IF(AND($H25="小集団の組み合わせ",$I25&gt;10),"要確認（2の小集団まで：Q&amp;A VOL1 問17）","OK")))</f>
        <v/>
      </c>
      <c r="K25" s="26" t="n"/>
      <c r="L25" s="26" t="n"/>
      <c r="M25" s="26" t="n"/>
      <c r="N25" s="30" t="n"/>
      <c r="O25" s="30" t="n"/>
      <c r="P25" s="30" t="n"/>
      <c r="Q25" s="30" t="n"/>
      <c r="R25" s="26" t="n"/>
      <c r="S25" s="27" t="n"/>
      <c r="T25" s="27" t="n"/>
      <c r="U25" s="28">
        <f>IF(AND($G25="OK",$J25="OK",$B25&lt;&gt;"",$N25&lt;&gt;"",$K25&lt;&gt;"",$V25="可"),1,0)</f>
        <v/>
      </c>
      <c r="V25" s="24">
        <f>IF($K25="","",IFERROR(VLOOKUP($K25,'20_専門職員台帳'!$B$5:$L$24,11,FALSE),"台帳に未登録"))</f>
        <v/>
      </c>
    </row>
    <row r="26" ht="42" customHeight="1">
      <c r="A26" s="11" t="n">
        <v>22</v>
      </c>
      <c r="B26" s="26" t="n"/>
      <c r="C26" s="27" t="n"/>
      <c r="D26" s="34" t="n"/>
      <c r="E26" s="34" t="n"/>
      <c r="F26" s="28">
        <f>IF(OR($D26="",$E26=""),"",ROUND(($E26-$D26)*1440,0))</f>
        <v/>
      </c>
      <c r="G26" s="28">
        <f>IF($F26="","",IF($F26&gt;=30,"OK","NG（30分未満）"))</f>
        <v/>
      </c>
      <c r="H26" s="26" t="n"/>
      <c r="I26" s="26" t="n"/>
      <c r="J26" s="24">
        <f>IF($H26="","",IF(AND($H26="小集団",$I26&gt;5),"要確認（小集団は5名程度まで：留意事項通知 第二の2(1)⑫(四)ア）",IF(AND($H26="小集団の組み合わせ",$I26&gt;10),"要確認（2の小集団まで：Q&amp;A VOL1 問17）","OK")))</f>
        <v/>
      </c>
      <c r="K26" s="26" t="n"/>
      <c r="L26" s="26" t="n"/>
      <c r="M26" s="26" t="n"/>
      <c r="N26" s="30" t="n"/>
      <c r="O26" s="30" t="n"/>
      <c r="P26" s="30" t="n"/>
      <c r="Q26" s="30" t="n"/>
      <c r="R26" s="26" t="n"/>
      <c r="S26" s="27" t="n"/>
      <c r="T26" s="27" t="n"/>
      <c r="U26" s="28">
        <f>IF(AND($G26="OK",$J26="OK",$B26&lt;&gt;"",$N26&lt;&gt;"",$K26&lt;&gt;"",$V26="可"),1,0)</f>
        <v/>
      </c>
      <c r="V26" s="24">
        <f>IF($K26="","",IFERROR(VLOOKUP($K26,'20_専門職員台帳'!$B$5:$L$24,11,FALSE),"台帳に未登録"))</f>
        <v/>
      </c>
    </row>
    <row r="27" ht="42" customHeight="1">
      <c r="A27" s="11" t="n">
        <v>23</v>
      </c>
      <c r="B27" s="26" t="n"/>
      <c r="C27" s="27" t="n"/>
      <c r="D27" s="34" t="n"/>
      <c r="E27" s="34" t="n"/>
      <c r="F27" s="28">
        <f>IF(OR($D27="",$E27=""),"",ROUND(($E27-$D27)*1440,0))</f>
        <v/>
      </c>
      <c r="G27" s="28">
        <f>IF($F27="","",IF($F27&gt;=30,"OK","NG（30分未満）"))</f>
        <v/>
      </c>
      <c r="H27" s="26" t="n"/>
      <c r="I27" s="26" t="n"/>
      <c r="J27" s="24">
        <f>IF($H27="","",IF(AND($H27="小集団",$I27&gt;5),"要確認（小集団は5名程度まで：留意事項通知 第二の2(1)⑫(四)ア）",IF(AND($H27="小集団の組み合わせ",$I27&gt;10),"要確認（2の小集団まで：Q&amp;A VOL1 問17）","OK")))</f>
        <v/>
      </c>
      <c r="K27" s="26" t="n"/>
      <c r="L27" s="26" t="n"/>
      <c r="M27" s="26" t="n"/>
      <c r="N27" s="30" t="n"/>
      <c r="O27" s="30" t="n"/>
      <c r="P27" s="30" t="n"/>
      <c r="Q27" s="30" t="n"/>
      <c r="R27" s="26" t="n"/>
      <c r="S27" s="27" t="n"/>
      <c r="T27" s="27" t="n"/>
      <c r="U27" s="28">
        <f>IF(AND($G27="OK",$J27="OK",$B27&lt;&gt;"",$N27&lt;&gt;"",$K27&lt;&gt;"",$V27="可"),1,0)</f>
        <v/>
      </c>
      <c r="V27" s="24">
        <f>IF($K27="","",IFERROR(VLOOKUP($K27,'20_専門職員台帳'!$B$5:$L$24,11,FALSE),"台帳に未登録"))</f>
        <v/>
      </c>
    </row>
    <row r="28" ht="42" customHeight="1">
      <c r="A28" s="11" t="n">
        <v>24</v>
      </c>
      <c r="B28" s="26" t="n"/>
      <c r="C28" s="27" t="n"/>
      <c r="D28" s="34" t="n"/>
      <c r="E28" s="34" t="n"/>
      <c r="F28" s="28">
        <f>IF(OR($D28="",$E28=""),"",ROUND(($E28-$D28)*1440,0))</f>
        <v/>
      </c>
      <c r="G28" s="28">
        <f>IF($F28="","",IF($F28&gt;=30,"OK","NG（30分未満）"))</f>
        <v/>
      </c>
      <c r="H28" s="26" t="n"/>
      <c r="I28" s="26" t="n"/>
      <c r="J28" s="24">
        <f>IF($H28="","",IF(AND($H28="小集団",$I28&gt;5),"要確認（小集団は5名程度まで：留意事項通知 第二の2(1)⑫(四)ア）",IF(AND($H28="小集団の組み合わせ",$I28&gt;10),"要確認（2の小集団まで：Q&amp;A VOL1 問17）","OK")))</f>
        <v/>
      </c>
      <c r="K28" s="26" t="n"/>
      <c r="L28" s="26" t="n"/>
      <c r="M28" s="26" t="n"/>
      <c r="N28" s="30" t="n"/>
      <c r="O28" s="30" t="n"/>
      <c r="P28" s="30" t="n"/>
      <c r="Q28" s="30" t="n"/>
      <c r="R28" s="26" t="n"/>
      <c r="S28" s="27" t="n"/>
      <c r="T28" s="27" t="n"/>
      <c r="U28" s="28">
        <f>IF(AND($G28="OK",$J28="OK",$B28&lt;&gt;"",$N28&lt;&gt;"",$K28&lt;&gt;"",$V28="可"),1,0)</f>
        <v/>
      </c>
      <c r="V28" s="24">
        <f>IF($K28="","",IFERROR(VLOOKUP($K28,'20_専門職員台帳'!$B$5:$L$24,11,FALSE),"台帳に未登録"))</f>
        <v/>
      </c>
    </row>
    <row r="29" ht="42" customHeight="1">
      <c r="A29" s="11" t="n">
        <v>25</v>
      </c>
      <c r="B29" s="26" t="n"/>
      <c r="C29" s="27" t="n"/>
      <c r="D29" s="34" t="n"/>
      <c r="E29" s="34" t="n"/>
      <c r="F29" s="28">
        <f>IF(OR($D29="",$E29=""),"",ROUND(($E29-$D29)*1440,0))</f>
        <v/>
      </c>
      <c r="G29" s="28">
        <f>IF($F29="","",IF($F29&gt;=30,"OK","NG（30分未満）"))</f>
        <v/>
      </c>
      <c r="H29" s="26" t="n"/>
      <c r="I29" s="26" t="n"/>
      <c r="J29" s="24">
        <f>IF($H29="","",IF(AND($H29="小集団",$I29&gt;5),"要確認（小集団は5名程度まで：留意事項通知 第二の2(1)⑫(四)ア）",IF(AND($H29="小集団の組み合わせ",$I29&gt;10),"要確認（2の小集団まで：Q&amp;A VOL1 問17）","OK")))</f>
        <v/>
      </c>
      <c r="K29" s="26" t="n"/>
      <c r="L29" s="26" t="n"/>
      <c r="M29" s="26" t="n"/>
      <c r="N29" s="30" t="n"/>
      <c r="O29" s="30" t="n"/>
      <c r="P29" s="30" t="n"/>
      <c r="Q29" s="30" t="n"/>
      <c r="R29" s="26" t="n"/>
      <c r="S29" s="27" t="n"/>
      <c r="T29" s="27" t="n"/>
      <c r="U29" s="28">
        <f>IF(AND($G29="OK",$J29="OK",$B29&lt;&gt;"",$N29&lt;&gt;"",$K29&lt;&gt;"",$V29="可"),1,0)</f>
        <v/>
      </c>
      <c r="V29" s="24">
        <f>IF($K29="","",IFERROR(VLOOKUP($K29,'20_専門職員台帳'!$B$5:$L$24,11,FALSE),"台帳に未登録"))</f>
        <v/>
      </c>
    </row>
    <row r="30" ht="42" customHeight="1">
      <c r="A30" s="11" t="n">
        <v>26</v>
      </c>
      <c r="B30" s="26" t="n"/>
      <c r="C30" s="27" t="n"/>
      <c r="D30" s="34" t="n"/>
      <c r="E30" s="34" t="n"/>
      <c r="F30" s="28">
        <f>IF(OR($D30="",$E30=""),"",ROUND(($E30-$D30)*1440,0))</f>
        <v/>
      </c>
      <c r="G30" s="28">
        <f>IF($F30="","",IF($F30&gt;=30,"OK","NG（30分未満）"))</f>
        <v/>
      </c>
      <c r="H30" s="26" t="n"/>
      <c r="I30" s="26" t="n"/>
      <c r="J30" s="24">
        <f>IF($H30="","",IF(AND($H30="小集団",$I30&gt;5),"要確認（小集団は5名程度まで：留意事項通知 第二の2(1)⑫(四)ア）",IF(AND($H30="小集団の組み合わせ",$I30&gt;10),"要確認（2の小集団まで：Q&amp;A VOL1 問17）","OK")))</f>
        <v/>
      </c>
      <c r="K30" s="26" t="n"/>
      <c r="L30" s="26" t="n"/>
      <c r="M30" s="26" t="n"/>
      <c r="N30" s="30" t="n"/>
      <c r="O30" s="30" t="n"/>
      <c r="P30" s="30" t="n"/>
      <c r="Q30" s="30" t="n"/>
      <c r="R30" s="26" t="n"/>
      <c r="S30" s="27" t="n"/>
      <c r="T30" s="27" t="n"/>
      <c r="U30" s="28">
        <f>IF(AND($G30="OK",$J30="OK",$B30&lt;&gt;"",$N30&lt;&gt;"",$K30&lt;&gt;"",$V30="可"),1,0)</f>
        <v/>
      </c>
      <c r="V30" s="24">
        <f>IF($K30="","",IFERROR(VLOOKUP($K30,'20_専門職員台帳'!$B$5:$L$24,11,FALSE),"台帳に未登録"))</f>
        <v/>
      </c>
    </row>
    <row r="31" ht="42" customHeight="1">
      <c r="A31" s="11" t="n">
        <v>27</v>
      </c>
      <c r="B31" s="26" t="n"/>
      <c r="C31" s="27" t="n"/>
      <c r="D31" s="34" t="n"/>
      <c r="E31" s="34" t="n"/>
      <c r="F31" s="28">
        <f>IF(OR($D31="",$E31=""),"",ROUND(($E31-$D31)*1440,0))</f>
        <v/>
      </c>
      <c r="G31" s="28">
        <f>IF($F31="","",IF($F31&gt;=30,"OK","NG（30分未満）"))</f>
        <v/>
      </c>
      <c r="H31" s="26" t="n"/>
      <c r="I31" s="26" t="n"/>
      <c r="J31" s="24">
        <f>IF($H31="","",IF(AND($H31="小集団",$I31&gt;5),"要確認（小集団は5名程度まで：留意事項通知 第二の2(1)⑫(四)ア）",IF(AND($H31="小集団の組み合わせ",$I31&gt;10),"要確認（2の小集団まで：Q&amp;A VOL1 問17）","OK")))</f>
        <v/>
      </c>
      <c r="K31" s="26" t="n"/>
      <c r="L31" s="26" t="n"/>
      <c r="M31" s="26" t="n"/>
      <c r="N31" s="30" t="n"/>
      <c r="O31" s="30" t="n"/>
      <c r="P31" s="30" t="n"/>
      <c r="Q31" s="30" t="n"/>
      <c r="R31" s="26" t="n"/>
      <c r="S31" s="27" t="n"/>
      <c r="T31" s="27" t="n"/>
      <c r="U31" s="28">
        <f>IF(AND($G31="OK",$J31="OK",$B31&lt;&gt;"",$N31&lt;&gt;"",$K31&lt;&gt;"",$V31="可"),1,0)</f>
        <v/>
      </c>
      <c r="V31" s="24">
        <f>IF($K31="","",IFERROR(VLOOKUP($K31,'20_専門職員台帳'!$B$5:$L$24,11,FALSE),"台帳に未登録"))</f>
        <v/>
      </c>
    </row>
    <row r="32" ht="42" customHeight="1">
      <c r="A32" s="11" t="n">
        <v>28</v>
      </c>
      <c r="B32" s="26" t="n"/>
      <c r="C32" s="27" t="n"/>
      <c r="D32" s="34" t="n"/>
      <c r="E32" s="34" t="n"/>
      <c r="F32" s="28">
        <f>IF(OR($D32="",$E32=""),"",ROUND(($E32-$D32)*1440,0))</f>
        <v/>
      </c>
      <c r="G32" s="28">
        <f>IF($F32="","",IF($F32&gt;=30,"OK","NG（30分未満）"))</f>
        <v/>
      </c>
      <c r="H32" s="26" t="n"/>
      <c r="I32" s="26" t="n"/>
      <c r="J32" s="24">
        <f>IF($H32="","",IF(AND($H32="小集団",$I32&gt;5),"要確認（小集団は5名程度まで：留意事項通知 第二の2(1)⑫(四)ア）",IF(AND($H32="小集団の組み合わせ",$I32&gt;10),"要確認（2の小集団まで：Q&amp;A VOL1 問17）","OK")))</f>
        <v/>
      </c>
      <c r="K32" s="26" t="n"/>
      <c r="L32" s="26" t="n"/>
      <c r="M32" s="26" t="n"/>
      <c r="N32" s="30" t="n"/>
      <c r="O32" s="30" t="n"/>
      <c r="P32" s="30" t="n"/>
      <c r="Q32" s="30" t="n"/>
      <c r="R32" s="26" t="n"/>
      <c r="S32" s="27" t="n"/>
      <c r="T32" s="27" t="n"/>
      <c r="U32" s="28">
        <f>IF(AND($G32="OK",$J32="OK",$B32&lt;&gt;"",$N32&lt;&gt;"",$K32&lt;&gt;"",$V32="可"),1,0)</f>
        <v/>
      </c>
      <c r="V32" s="24">
        <f>IF($K32="","",IFERROR(VLOOKUP($K32,'20_専門職員台帳'!$B$5:$L$24,11,FALSE),"台帳に未登録"))</f>
        <v/>
      </c>
    </row>
    <row r="33" ht="42" customHeight="1">
      <c r="A33" s="11" t="n">
        <v>29</v>
      </c>
      <c r="B33" s="26" t="n"/>
      <c r="C33" s="27" t="n"/>
      <c r="D33" s="34" t="n"/>
      <c r="E33" s="34" t="n"/>
      <c r="F33" s="28">
        <f>IF(OR($D33="",$E33=""),"",ROUND(($E33-$D33)*1440,0))</f>
        <v/>
      </c>
      <c r="G33" s="28">
        <f>IF($F33="","",IF($F33&gt;=30,"OK","NG（30分未満）"))</f>
        <v/>
      </c>
      <c r="H33" s="26" t="n"/>
      <c r="I33" s="26" t="n"/>
      <c r="J33" s="24">
        <f>IF($H33="","",IF(AND($H33="小集団",$I33&gt;5),"要確認（小集団は5名程度まで：留意事項通知 第二の2(1)⑫(四)ア）",IF(AND($H33="小集団の組み合わせ",$I33&gt;10),"要確認（2の小集団まで：Q&amp;A VOL1 問17）","OK")))</f>
        <v/>
      </c>
      <c r="K33" s="26" t="n"/>
      <c r="L33" s="26" t="n"/>
      <c r="M33" s="26" t="n"/>
      <c r="N33" s="30" t="n"/>
      <c r="O33" s="30" t="n"/>
      <c r="P33" s="30" t="n"/>
      <c r="Q33" s="30" t="n"/>
      <c r="R33" s="26" t="n"/>
      <c r="S33" s="27" t="n"/>
      <c r="T33" s="27" t="n"/>
      <c r="U33" s="28">
        <f>IF(AND($G33="OK",$J33="OK",$B33&lt;&gt;"",$N33&lt;&gt;"",$K33&lt;&gt;"",$V33="可"),1,0)</f>
        <v/>
      </c>
      <c r="V33" s="24">
        <f>IF($K33="","",IFERROR(VLOOKUP($K33,'20_専門職員台帳'!$B$5:$L$24,11,FALSE),"台帳に未登録"))</f>
        <v/>
      </c>
    </row>
    <row r="34" ht="42" customHeight="1">
      <c r="A34" s="11" t="n">
        <v>30</v>
      </c>
      <c r="B34" s="26" t="n"/>
      <c r="C34" s="27" t="n"/>
      <c r="D34" s="34" t="n"/>
      <c r="E34" s="34" t="n"/>
      <c r="F34" s="28">
        <f>IF(OR($D34="",$E34=""),"",ROUND(($E34-$D34)*1440,0))</f>
        <v/>
      </c>
      <c r="G34" s="28">
        <f>IF($F34="","",IF($F34&gt;=30,"OK","NG（30分未満）"))</f>
        <v/>
      </c>
      <c r="H34" s="26" t="n"/>
      <c r="I34" s="26" t="n"/>
      <c r="J34" s="24">
        <f>IF($H34="","",IF(AND($H34="小集団",$I34&gt;5),"要確認（小集団は5名程度まで：留意事項通知 第二の2(1)⑫(四)ア）",IF(AND($H34="小集団の組み合わせ",$I34&gt;10),"要確認（2の小集団まで：Q&amp;A VOL1 問17）","OK")))</f>
        <v/>
      </c>
      <c r="K34" s="26" t="n"/>
      <c r="L34" s="26" t="n"/>
      <c r="M34" s="26" t="n"/>
      <c r="N34" s="30" t="n"/>
      <c r="O34" s="30" t="n"/>
      <c r="P34" s="30" t="n"/>
      <c r="Q34" s="30" t="n"/>
      <c r="R34" s="26" t="n"/>
      <c r="S34" s="27" t="n"/>
      <c r="T34" s="27" t="n"/>
      <c r="U34" s="28">
        <f>IF(AND($G34="OK",$J34="OK",$B34&lt;&gt;"",$N34&lt;&gt;"",$K34&lt;&gt;"",$V34="可"),1,0)</f>
        <v/>
      </c>
      <c r="V34" s="24">
        <f>IF($K34="","",IFERROR(VLOOKUP($K34,'20_専門職員台帳'!$B$5:$L$24,11,FALSE),"台帳に未登録"))</f>
        <v/>
      </c>
    </row>
    <row r="35" ht="42" customHeight="1">
      <c r="A35" s="11" t="n">
        <v>31</v>
      </c>
      <c r="B35" s="26" t="n"/>
      <c r="C35" s="27" t="n"/>
      <c r="D35" s="34" t="n"/>
      <c r="E35" s="34" t="n"/>
      <c r="F35" s="28">
        <f>IF(OR($D35="",$E35=""),"",ROUND(($E35-$D35)*1440,0))</f>
        <v/>
      </c>
      <c r="G35" s="28">
        <f>IF($F35="","",IF($F35&gt;=30,"OK","NG（30分未満）"))</f>
        <v/>
      </c>
      <c r="H35" s="26" t="n"/>
      <c r="I35" s="26" t="n"/>
      <c r="J35" s="24">
        <f>IF($H35="","",IF(AND($H35="小集団",$I35&gt;5),"要確認（小集団は5名程度まで：留意事項通知 第二の2(1)⑫(四)ア）",IF(AND($H35="小集団の組み合わせ",$I35&gt;10),"要確認（2の小集団まで：Q&amp;A VOL1 問17）","OK")))</f>
        <v/>
      </c>
      <c r="K35" s="26" t="n"/>
      <c r="L35" s="26" t="n"/>
      <c r="M35" s="26" t="n"/>
      <c r="N35" s="30" t="n"/>
      <c r="O35" s="30" t="n"/>
      <c r="P35" s="30" t="n"/>
      <c r="Q35" s="30" t="n"/>
      <c r="R35" s="26" t="n"/>
      <c r="S35" s="27" t="n"/>
      <c r="T35" s="27" t="n"/>
      <c r="U35" s="28">
        <f>IF(AND($G35="OK",$J35="OK",$B35&lt;&gt;"",$N35&lt;&gt;"",$K35&lt;&gt;"",$V35="可"),1,0)</f>
        <v/>
      </c>
      <c r="V35" s="24">
        <f>IF($K35="","",IFERROR(VLOOKUP($K35,'20_専門職員台帳'!$B$5:$L$24,11,FALSE),"台帳に未登録"))</f>
        <v/>
      </c>
    </row>
    <row r="36" ht="42" customHeight="1">
      <c r="A36" s="11" t="n">
        <v>32</v>
      </c>
      <c r="B36" s="26" t="n"/>
      <c r="C36" s="27" t="n"/>
      <c r="D36" s="34" t="n"/>
      <c r="E36" s="34" t="n"/>
      <c r="F36" s="28">
        <f>IF(OR($D36="",$E36=""),"",ROUND(($E36-$D36)*1440,0))</f>
        <v/>
      </c>
      <c r="G36" s="28">
        <f>IF($F36="","",IF($F36&gt;=30,"OK","NG（30分未満）"))</f>
        <v/>
      </c>
      <c r="H36" s="26" t="n"/>
      <c r="I36" s="26" t="n"/>
      <c r="J36" s="24">
        <f>IF($H36="","",IF(AND($H36="小集団",$I36&gt;5),"要確認（小集団は5名程度まで：留意事項通知 第二の2(1)⑫(四)ア）",IF(AND($H36="小集団の組み合わせ",$I36&gt;10),"要確認（2の小集団まで：Q&amp;A VOL1 問17）","OK")))</f>
        <v/>
      </c>
      <c r="K36" s="26" t="n"/>
      <c r="L36" s="26" t="n"/>
      <c r="M36" s="26" t="n"/>
      <c r="N36" s="30" t="n"/>
      <c r="O36" s="30" t="n"/>
      <c r="P36" s="30" t="n"/>
      <c r="Q36" s="30" t="n"/>
      <c r="R36" s="26" t="n"/>
      <c r="S36" s="27" t="n"/>
      <c r="T36" s="27" t="n"/>
      <c r="U36" s="28">
        <f>IF(AND($G36="OK",$J36="OK",$B36&lt;&gt;"",$N36&lt;&gt;"",$K36&lt;&gt;"",$V36="可"),1,0)</f>
        <v/>
      </c>
      <c r="V36" s="24">
        <f>IF($K36="","",IFERROR(VLOOKUP($K36,'20_専門職員台帳'!$B$5:$L$24,11,FALSE),"台帳に未登録"))</f>
        <v/>
      </c>
    </row>
    <row r="37" ht="42" customHeight="1">
      <c r="A37" s="11" t="n">
        <v>33</v>
      </c>
      <c r="B37" s="26" t="n"/>
      <c r="C37" s="27" t="n"/>
      <c r="D37" s="34" t="n"/>
      <c r="E37" s="34" t="n"/>
      <c r="F37" s="28">
        <f>IF(OR($D37="",$E37=""),"",ROUND(($E37-$D37)*1440,0))</f>
        <v/>
      </c>
      <c r="G37" s="28">
        <f>IF($F37="","",IF($F37&gt;=30,"OK","NG（30分未満）"))</f>
        <v/>
      </c>
      <c r="H37" s="26" t="n"/>
      <c r="I37" s="26" t="n"/>
      <c r="J37" s="24">
        <f>IF($H37="","",IF(AND($H37="小集団",$I37&gt;5),"要確認（小集団は5名程度まで：留意事項通知 第二の2(1)⑫(四)ア）",IF(AND($H37="小集団の組み合わせ",$I37&gt;10),"要確認（2の小集団まで：Q&amp;A VOL1 問17）","OK")))</f>
        <v/>
      </c>
      <c r="K37" s="26" t="n"/>
      <c r="L37" s="26" t="n"/>
      <c r="M37" s="26" t="n"/>
      <c r="N37" s="30" t="n"/>
      <c r="O37" s="30" t="n"/>
      <c r="P37" s="30" t="n"/>
      <c r="Q37" s="30" t="n"/>
      <c r="R37" s="26" t="n"/>
      <c r="S37" s="27" t="n"/>
      <c r="T37" s="27" t="n"/>
      <c r="U37" s="28">
        <f>IF(AND($G37="OK",$J37="OK",$B37&lt;&gt;"",$N37&lt;&gt;"",$K37&lt;&gt;"",$V37="可"),1,0)</f>
        <v/>
      </c>
      <c r="V37" s="24">
        <f>IF($K37="","",IFERROR(VLOOKUP($K37,'20_専門職員台帳'!$B$5:$L$24,11,FALSE),"台帳に未登録"))</f>
        <v/>
      </c>
    </row>
    <row r="38" ht="42" customHeight="1">
      <c r="A38" s="11" t="n">
        <v>34</v>
      </c>
      <c r="B38" s="26" t="n"/>
      <c r="C38" s="27" t="n"/>
      <c r="D38" s="34" t="n"/>
      <c r="E38" s="34" t="n"/>
      <c r="F38" s="28">
        <f>IF(OR($D38="",$E38=""),"",ROUND(($E38-$D38)*1440,0))</f>
        <v/>
      </c>
      <c r="G38" s="28">
        <f>IF($F38="","",IF($F38&gt;=30,"OK","NG（30分未満）"))</f>
        <v/>
      </c>
      <c r="H38" s="26" t="n"/>
      <c r="I38" s="26" t="n"/>
      <c r="J38" s="24">
        <f>IF($H38="","",IF(AND($H38="小集団",$I38&gt;5),"要確認（小集団は5名程度まで：留意事項通知 第二の2(1)⑫(四)ア）",IF(AND($H38="小集団の組み合わせ",$I38&gt;10),"要確認（2の小集団まで：Q&amp;A VOL1 問17）","OK")))</f>
        <v/>
      </c>
      <c r="K38" s="26" t="n"/>
      <c r="L38" s="26" t="n"/>
      <c r="M38" s="26" t="n"/>
      <c r="N38" s="30" t="n"/>
      <c r="O38" s="30" t="n"/>
      <c r="P38" s="30" t="n"/>
      <c r="Q38" s="30" t="n"/>
      <c r="R38" s="26" t="n"/>
      <c r="S38" s="27" t="n"/>
      <c r="T38" s="27" t="n"/>
      <c r="U38" s="28">
        <f>IF(AND($G38="OK",$J38="OK",$B38&lt;&gt;"",$N38&lt;&gt;"",$K38&lt;&gt;"",$V38="可"),1,0)</f>
        <v/>
      </c>
      <c r="V38" s="24">
        <f>IF($K38="","",IFERROR(VLOOKUP($K38,'20_専門職員台帳'!$B$5:$L$24,11,FALSE),"台帳に未登録"))</f>
        <v/>
      </c>
    </row>
    <row r="39" ht="42" customHeight="1">
      <c r="A39" s="11" t="n">
        <v>35</v>
      </c>
      <c r="B39" s="26" t="n"/>
      <c r="C39" s="27" t="n"/>
      <c r="D39" s="34" t="n"/>
      <c r="E39" s="34" t="n"/>
      <c r="F39" s="28">
        <f>IF(OR($D39="",$E39=""),"",ROUND(($E39-$D39)*1440,0))</f>
        <v/>
      </c>
      <c r="G39" s="28">
        <f>IF($F39="","",IF($F39&gt;=30,"OK","NG（30分未満）"))</f>
        <v/>
      </c>
      <c r="H39" s="26" t="n"/>
      <c r="I39" s="26" t="n"/>
      <c r="J39" s="24">
        <f>IF($H39="","",IF(AND($H39="小集団",$I39&gt;5),"要確認（小集団は5名程度まで：留意事項通知 第二の2(1)⑫(四)ア）",IF(AND($H39="小集団の組み合わせ",$I39&gt;10),"要確認（2の小集団まで：Q&amp;A VOL1 問17）","OK")))</f>
        <v/>
      </c>
      <c r="K39" s="26" t="n"/>
      <c r="L39" s="26" t="n"/>
      <c r="M39" s="26" t="n"/>
      <c r="N39" s="30" t="n"/>
      <c r="O39" s="30" t="n"/>
      <c r="P39" s="30" t="n"/>
      <c r="Q39" s="30" t="n"/>
      <c r="R39" s="26" t="n"/>
      <c r="S39" s="27" t="n"/>
      <c r="T39" s="27" t="n"/>
      <c r="U39" s="28">
        <f>IF(AND($G39="OK",$J39="OK",$B39&lt;&gt;"",$N39&lt;&gt;"",$K39&lt;&gt;"",$V39="可"),1,0)</f>
        <v/>
      </c>
      <c r="V39" s="24">
        <f>IF($K39="","",IFERROR(VLOOKUP($K39,'20_専門職員台帳'!$B$5:$L$24,11,FALSE),"台帳に未登録"))</f>
        <v/>
      </c>
    </row>
    <row r="40" ht="42" customHeight="1">
      <c r="A40" s="11" t="n">
        <v>36</v>
      </c>
      <c r="B40" s="26" t="n"/>
      <c r="C40" s="27" t="n"/>
      <c r="D40" s="34" t="n"/>
      <c r="E40" s="34" t="n"/>
      <c r="F40" s="28">
        <f>IF(OR($D40="",$E40=""),"",ROUND(($E40-$D40)*1440,0))</f>
        <v/>
      </c>
      <c r="G40" s="28">
        <f>IF($F40="","",IF($F40&gt;=30,"OK","NG（30分未満）"))</f>
        <v/>
      </c>
      <c r="H40" s="26" t="n"/>
      <c r="I40" s="26" t="n"/>
      <c r="J40" s="24">
        <f>IF($H40="","",IF(AND($H40="小集団",$I40&gt;5),"要確認（小集団は5名程度まで：留意事項通知 第二の2(1)⑫(四)ア）",IF(AND($H40="小集団の組み合わせ",$I40&gt;10),"要確認（2の小集団まで：Q&amp;A VOL1 問17）","OK")))</f>
        <v/>
      </c>
      <c r="K40" s="26" t="n"/>
      <c r="L40" s="26" t="n"/>
      <c r="M40" s="26" t="n"/>
      <c r="N40" s="30" t="n"/>
      <c r="O40" s="30" t="n"/>
      <c r="P40" s="30" t="n"/>
      <c r="Q40" s="30" t="n"/>
      <c r="R40" s="26" t="n"/>
      <c r="S40" s="27" t="n"/>
      <c r="T40" s="27" t="n"/>
      <c r="U40" s="28">
        <f>IF(AND($G40="OK",$J40="OK",$B40&lt;&gt;"",$N40&lt;&gt;"",$K40&lt;&gt;"",$V40="可"),1,0)</f>
        <v/>
      </c>
      <c r="V40" s="24">
        <f>IF($K40="","",IFERROR(VLOOKUP($K40,'20_専門職員台帳'!$B$5:$L$24,11,FALSE),"台帳に未登録"))</f>
        <v/>
      </c>
    </row>
    <row r="41" ht="42" customHeight="1">
      <c r="A41" s="11" t="n">
        <v>37</v>
      </c>
      <c r="B41" s="26" t="n"/>
      <c r="C41" s="27" t="n"/>
      <c r="D41" s="34" t="n"/>
      <c r="E41" s="34" t="n"/>
      <c r="F41" s="28">
        <f>IF(OR($D41="",$E41=""),"",ROUND(($E41-$D41)*1440,0))</f>
        <v/>
      </c>
      <c r="G41" s="28">
        <f>IF($F41="","",IF($F41&gt;=30,"OK","NG（30分未満）"))</f>
        <v/>
      </c>
      <c r="H41" s="26" t="n"/>
      <c r="I41" s="26" t="n"/>
      <c r="J41" s="24">
        <f>IF($H41="","",IF(AND($H41="小集団",$I41&gt;5),"要確認（小集団は5名程度まで：留意事項通知 第二の2(1)⑫(四)ア）",IF(AND($H41="小集団の組み合わせ",$I41&gt;10),"要確認（2の小集団まで：Q&amp;A VOL1 問17）","OK")))</f>
        <v/>
      </c>
      <c r="K41" s="26" t="n"/>
      <c r="L41" s="26" t="n"/>
      <c r="M41" s="26" t="n"/>
      <c r="N41" s="30" t="n"/>
      <c r="O41" s="30" t="n"/>
      <c r="P41" s="30" t="n"/>
      <c r="Q41" s="30" t="n"/>
      <c r="R41" s="26" t="n"/>
      <c r="S41" s="27" t="n"/>
      <c r="T41" s="27" t="n"/>
      <c r="U41" s="28">
        <f>IF(AND($G41="OK",$J41="OK",$B41&lt;&gt;"",$N41&lt;&gt;"",$K41&lt;&gt;"",$V41="可"),1,0)</f>
        <v/>
      </c>
      <c r="V41" s="24">
        <f>IF($K41="","",IFERROR(VLOOKUP($K41,'20_専門職員台帳'!$B$5:$L$24,11,FALSE),"台帳に未登録"))</f>
        <v/>
      </c>
    </row>
    <row r="42" ht="42" customHeight="1">
      <c r="A42" s="11" t="n">
        <v>38</v>
      </c>
      <c r="B42" s="26" t="n"/>
      <c r="C42" s="27" t="n"/>
      <c r="D42" s="34" t="n"/>
      <c r="E42" s="34" t="n"/>
      <c r="F42" s="28">
        <f>IF(OR($D42="",$E42=""),"",ROUND(($E42-$D42)*1440,0))</f>
        <v/>
      </c>
      <c r="G42" s="28">
        <f>IF($F42="","",IF($F42&gt;=30,"OK","NG（30分未満）"))</f>
        <v/>
      </c>
      <c r="H42" s="26" t="n"/>
      <c r="I42" s="26" t="n"/>
      <c r="J42" s="24">
        <f>IF($H42="","",IF(AND($H42="小集団",$I42&gt;5),"要確認（小集団は5名程度まで：留意事項通知 第二の2(1)⑫(四)ア）",IF(AND($H42="小集団の組み合わせ",$I42&gt;10),"要確認（2の小集団まで：Q&amp;A VOL1 問17）","OK")))</f>
        <v/>
      </c>
      <c r="K42" s="26" t="n"/>
      <c r="L42" s="26" t="n"/>
      <c r="M42" s="26" t="n"/>
      <c r="N42" s="30" t="n"/>
      <c r="O42" s="30" t="n"/>
      <c r="P42" s="30" t="n"/>
      <c r="Q42" s="30" t="n"/>
      <c r="R42" s="26" t="n"/>
      <c r="S42" s="27" t="n"/>
      <c r="T42" s="27" t="n"/>
      <c r="U42" s="28">
        <f>IF(AND($G42="OK",$J42="OK",$B42&lt;&gt;"",$N42&lt;&gt;"",$K42&lt;&gt;"",$V42="可"),1,0)</f>
        <v/>
      </c>
      <c r="V42" s="24">
        <f>IF($K42="","",IFERROR(VLOOKUP($K42,'20_専門職員台帳'!$B$5:$L$24,11,FALSE),"台帳に未登録"))</f>
        <v/>
      </c>
    </row>
    <row r="43" ht="42" customHeight="1">
      <c r="A43" s="11" t="n">
        <v>39</v>
      </c>
      <c r="B43" s="26" t="n"/>
      <c r="C43" s="27" t="n"/>
      <c r="D43" s="34" t="n"/>
      <c r="E43" s="34" t="n"/>
      <c r="F43" s="28">
        <f>IF(OR($D43="",$E43=""),"",ROUND(($E43-$D43)*1440,0))</f>
        <v/>
      </c>
      <c r="G43" s="28">
        <f>IF($F43="","",IF($F43&gt;=30,"OK","NG（30分未満）"))</f>
        <v/>
      </c>
      <c r="H43" s="26" t="n"/>
      <c r="I43" s="26" t="n"/>
      <c r="J43" s="24">
        <f>IF($H43="","",IF(AND($H43="小集団",$I43&gt;5),"要確認（小集団は5名程度まで：留意事項通知 第二の2(1)⑫(四)ア）",IF(AND($H43="小集団の組み合わせ",$I43&gt;10),"要確認（2の小集団まで：Q&amp;A VOL1 問17）","OK")))</f>
        <v/>
      </c>
      <c r="K43" s="26" t="n"/>
      <c r="L43" s="26" t="n"/>
      <c r="M43" s="26" t="n"/>
      <c r="N43" s="30" t="n"/>
      <c r="O43" s="30" t="n"/>
      <c r="P43" s="30" t="n"/>
      <c r="Q43" s="30" t="n"/>
      <c r="R43" s="26" t="n"/>
      <c r="S43" s="27" t="n"/>
      <c r="T43" s="27" t="n"/>
      <c r="U43" s="28">
        <f>IF(AND($G43="OK",$J43="OK",$B43&lt;&gt;"",$N43&lt;&gt;"",$K43&lt;&gt;"",$V43="可"),1,0)</f>
        <v/>
      </c>
      <c r="V43" s="24">
        <f>IF($K43="","",IFERROR(VLOOKUP($K43,'20_専門職員台帳'!$B$5:$L$24,11,FALSE),"台帳に未登録"))</f>
        <v/>
      </c>
    </row>
    <row r="44" ht="42" customHeight="1">
      <c r="A44" s="11" t="n">
        <v>40</v>
      </c>
      <c r="B44" s="26" t="n"/>
      <c r="C44" s="27" t="n"/>
      <c r="D44" s="34" t="n"/>
      <c r="E44" s="34" t="n"/>
      <c r="F44" s="28">
        <f>IF(OR($D44="",$E44=""),"",ROUND(($E44-$D44)*1440,0))</f>
        <v/>
      </c>
      <c r="G44" s="28">
        <f>IF($F44="","",IF($F44&gt;=30,"OK","NG（30分未満）"))</f>
        <v/>
      </c>
      <c r="H44" s="26" t="n"/>
      <c r="I44" s="26" t="n"/>
      <c r="J44" s="24">
        <f>IF($H44="","",IF(AND($H44="小集団",$I44&gt;5),"要確認（小集団は5名程度まで：留意事項通知 第二の2(1)⑫(四)ア）",IF(AND($H44="小集団の組み合わせ",$I44&gt;10),"要確認（2の小集団まで：Q&amp;A VOL1 問17）","OK")))</f>
        <v/>
      </c>
      <c r="K44" s="26" t="n"/>
      <c r="L44" s="26" t="n"/>
      <c r="M44" s="26" t="n"/>
      <c r="N44" s="30" t="n"/>
      <c r="O44" s="30" t="n"/>
      <c r="P44" s="30" t="n"/>
      <c r="Q44" s="30" t="n"/>
      <c r="R44" s="26" t="n"/>
      <c r="S44" s="27" t="n"/>
      <c r="T44" s="27" t="n"/>
      <c r="U44" s="28">
        <f>IF(AND($G44="OK",$J44="OK",$B44&lt;&gt;"",$N44&lt;&gt;"",$K44&lt;&gt;"",$V44="可"),1,0)</f>
        <v/>
      </c>
      <c r="V44" s="24">
        <f>IF($K44="","",IFERROR(VLOOKUP($K44,'20_専門職員台帳'!$B$5:$L$24,11,FALSE),"台帳に未登録"))</f>
        <v/>
      </c>
    </row>
    <row r="45" ht="42" customHeight="1">
      <c r="A45" s="11" t="n">
        <v>41</v>
      </c>
      <c r="B45" s="26" t="n"/>
      <c r="C45" s="27" t="n"/>
      <c r="D45" s="34" t="n"/>
      <c r="E45" s="34" t="n"/>
      <c r="F45" s="28">
        <f>IF(OR($D45="",$E45=""),"",ROUND(($E45-$D45)*1440,0))</f>
        <v/>
      </c>
      <c r="G45" s="28">
        <f>IF($F45="","",IF($F45&gt;=30,"OK","NG（30分未満）"))</f>
        <v/>
      </c>
      <c r="H45" s="26" t="n"/>
      <c r="I45" s="26" t="n"/>
      <c r="J45" s="24">
        <f>IF($H45="","",IF(AND($H45="小集団",$I45&gt;5),"要確認（小集団は5名程度まで：留意事項通知 第二の2(1)⑫(四)ア）",IF(AND($H45="小集団の組み合わせ",$I45&gt;10),"要確認（2の小集団まで：Q&amp;A VOL1 問17）","OK")))</f>
        <v/>
      </c>
      <c r="K45" s="26" t="n"/>
      <c r="L45" s="26" t="n"/>
      <c r="M45" s="26" t="n"/>
      <c r="N45" s="30" t="n"/>
      <c r="O45" s="30" t="n"/>
      <c r="P45" s="30" t="n"/>
      <c r="Q45" s="30" t="n"/>
      <c r="R45" s="26" t="n"/>
      <c r="S45" s="27" t="n"/>
      <c r="T45" s="27" t="n"/>
      <c r="U45" s="28">
        <f>IF(AND($G45="OK",$J45="OK",$B45&lt;&gt;"",$N45&lt;&gt;"",$K45&lt;&gt;"",$V45="可"),1,0)</f>
        <v/>
      </c>
      <c r="V45" s="24">
        <f>IF($K45="","",IFERROR(VLOOKUP($K45,'20_専門職員台帳'!$B$5:$L$24,11,FALSE),"台帳に未登録"))</f>
        <v/>
      </c>
    </row>
    <row r="46" ht="42" customHeight="1">
      <c r="A46" s="11" t="n">
        <v>42</v>
      </c>
      <c r="B46" s="26" t="n"/>
      <c r="C46" s="27" t="n"/>
      <c r="D46" s="34" t="n"/>
      <c r="E46" s="34" t="n"/>
      <c r="F46" s="28">
        <f>IF(OR($D46="",$E46=""),"",ROUND(($E46-$D46)*1440,0))</f>
        <v/>
      </c>
      <c r="G46" s="28">
        <f>IF($F46="","",IF($F46&gt;=30,"OK","NG（30分未満）"))</f>
        <v/>
      </c>
      <c r="H46" s="26" t="n"/>
      <c r="I46" s="26" t="n"/>
      <c r="J46" s="24">
        <f>IF($H46="","",IF(AND($H46="小集団",$I46&gt;5),"要確認（小集団は5名程度まで：留意事項通知 第二の2(1)⑫(四)ア）",IF(AND($H46="小集団の組み合わせ",$I46&gt;10),"要確認（2の小集団まで：Q&amp;A VOL1 問17）","OK")))</f>
        <v/>
      </c>
      <c r="K46" s="26" t="n"/>
      <c r="L46" s="26" t="n"/>
      <c r="M46" s="26" t="n"/>
      <c r="N46" s="30" t="n"/>
      <c r="O46" s="30" t="n"/>
      <c r="P46" s="30" t="n"/>
      <c r="Q46" s="30" t="n"/>
      <c r="R46" s="26" t="n"/>
      <c r="S46" s="27" t="n"/>
      <c r="T46" s="27" t="n"/>
      <c r="U46" s="28">
        <f>IF(AND($G46="OK",$J46="OK",$B46&lt;&gt;"",$N46&lt;&gt;"",$K46&lt;&gt;"",$V46="可"),1,0)</f>
        <v/>
      </c>
      <c r="V46" s="24">
        <f>IF($K46="","",IFERROR(VLOOKUP($K46,'20_専門職員台帳'!$B$5:$L$24,11,FALSE),"台帳に未登録"))</f>
        <v/>
      </c>
    </row>
    <row r="47" ht="42" customHeight="1">
      <c r="A47" s="11" t="n">
        <v>43</v>
      </c>
      <c r="B47" s="26" t="n"/>
      <c r="C47" s="27" t="n"/>
      <c r="D47" s="34" t="n"/>
      <c r="E47" s="34" t="n"/>
      <c r="F47" s="28">
        <f>IF(OR($D47="",$E47=""),"",ROUND(($E47-$D47)*1440,0))</f>
        <v/>
      </c>
      <c r="G47" s="28">
        <f>IF($F47="","",IF($F47&gt;=30,"OK","NG（30分未満）"))</f>
        <v/>
      </c>
      <c r="H47" s="26" t="n"/>
      <c r="I47" s="26" t="n"/>
      <c r="J47" s="24">
        <f>IF($H47="","",IF(AND($H47="小集団",$I47&gt;5),"要確認（小集団は5名程度まで：留意事項通知 第二の2(1)⑫(四)ア）",IF(AND($H47="小集団の組み合わせ",$I47&gt;10),"要確認（2の小集団まで：Q&amp;A VOL1 問17）","OK")))</f>
        <v/>
      </c>
      <c r="K47" s="26" t="n"/>
      <c r="L47" s="26" t="n"/>
      <c r="M47" s="26" t="n"/>
      <c r="N47" s="30" t="n"/>
      <c r="O47" s="30" t="n"/>
      <c r="P47" s="30" t="n"/>
      <c r="Q47" s="30" t="n"/>
      <c r="R47" s="26" t="n"/>
      <c r="S47" s="27" t="n"/>
      <c r="T47" s="27" t="n"/>
      <c r="U47" s="28">
        <f>IF(AND($G47="OK",$J47="OK",$B47&lt;&gt;"",$N47&lt;&gt;"",$K47&lt;&gt;"",$V47="可"),1,0)</f>
        <v/>
      </c>
      <c r="V47" s="24">
        <f>IF($K47="","",IFERROR(VLOOKUP($K47,'20_専門職員台帳'!$B$5:$L$24,11,FALSE),"台帳に未登録"))</f>
        <v/>
      </c>
    </row>
    <row r="48" ht="42" customHeight="1">
      <c r="A48" s="11" t="n">
        <v>44</v>
      </c>
      <c r="B48" s="26" t="n"/>
      <c r="C48" s="27" t="n"/>
      <c r="D48" s="34" t="n"/>
      <c r="E48" s="34" t="n"/>
      <c r="F48" s="28">
        <f>IF(OR($D48="",$E48=""),"",ROUND(($E48-$D48)*1440,0))</f>
        <v/>
      </c>
      <c r="G48" s="28">
        <f>IF($F48="","",IF($F48&gt;=30,"OK","NG（30分未満）"))</f>
        <v/>
      </c>
      <c r="H48" s="26" t="n"/>
      <c r="I48" s="26" t="n"/>
      <c r="J48" s="24">
        <f>IF($H48="","",IF(AND($H48="小集団",$I48&gt;5),"要確認（小集団は5名程度まで：留意事項通知 第二の2(1)⑫(四)ア）",IF(AND($H48="小集団の組み合わせ",$I48&gt;10),"要確認（2の小集団まで：Q&amp;A VOL1 問17）","OK")))</f>
        <v/>
      </c>
      <c r="K48" s="26" t="n"/>
      <c r="L48" s="26" t="n"/>
      <c r="M48" s="26" t="n"/>
      <c r="N48" s="30" t="n"/>
      <c r="O48" s="30" t="n"/>
      <c r="P48" s="30" t="n"/>
      <c r="Q48" s="30" t="n"/>
      <c r="R48" s="26" t="n"/>
      <c r="S48" s="27" t="n"/>
      <c r="T48" s="27" t="n"/>
      <c r="U48" s="28">
        <f>IF(AND($G48="OK",$J48="OK",$B48&lt;&gt;"",$N48&lt;&gt;"",$K48&lt;&gt;"",$V48="可"),1,0)</f>
        <v/>
      </c>
      <c r="V48" s="24">
        <f>IF($K48="","",IFERROR(VLOOKUP($K48,'20_専門職員台帳'!$B$5:$L$24,11,FALSE),"台帳に未登録"))</f>
        <v/>
      </c>
    </row>
    <row r="49" ht="42" customHeight="1">
      <c r="A49" s="11" t="n">
        <v>45</v>
      </c>
      <c r="B49" s="26" t="n"/>
      <c r="C49" s="27" t="n"/>
      <c r="D49" s="34" t="n"/>
      <c r="E49" s="34" t="n"/>
      <c r="F49" s="28">
        <f>IF(OR($D49="",$E49=""),"",ROUND(($E49-$D49)*1440,0))</f>
        <v/>
      </c>
      <c r="G49" s="28">
        <f>IF($F49="","",IF($F49&gt;=30,"OK","NG（30分未満）"))</f>
        <v/>
      </c>
      <c r="H49" s="26" t="n"/>
      <c r="I49" s="26" t="n"/>
      <c r="J49" s="24">
        <f>IF($H49="","",IF(AND($H49="小集団",$I49&gt;5),"要確認（小集団は5名程度まで：留意事項通知 第二の2(1)⑫(四)ア）",IF(AND($H49="小集団の組み合わせ",$I49&gt;10),"要確認（2の小集団まで：Q&amp;A VOL1 問17）","OK")))</f>
        <v/>
      </c>
      <c r="K49" s="26" t="n"/>
      <c r="L49" s="26" t="n"/>
      <c r="M49" s="26" t="n"/>
      <c r="N49" s="30" t="n"/>
      <c r="O49" s="30" t="n"/>
      <c r="P49" s="30" t="n"/>
      <c r="Q49" s="30" t="n"/>
      <c r="R49" s="26" t="n"/>
      <c r="S49" s="27" t="n"/>
      <c r="T49" s="27" t="n"/>
      <c r="U49" s="28">
        <f>IF(AND($G49="OK",$J49="OK",$B49&lt;&gt;"",$N49&lt;&gt;"",$K49&lt;&gt;"",$V49="可"),1,0)</f>
        <v/>
      </c>
      <c r="V49" s="24">
        <f>IF($K49="","",IFERROR(VLOOKUP($K49,'20_専門職員台帳'!$B$5:$L$24,11,FALSE),"台帳に未登録"))</f>
        <v/>
      </c>
    </row>
    <row r="50" ht="42" customHeight="1">
      <c r="A50" s="11" t="n">
        <v>46</v>
      </c>
      <c r="B50" s="26" t="n"/>
      <c r="C50" s="27" t="n"/>
      <c r="D50" s="34" t="n"/>
      <c r="E50" s="34" t="n"/>
      <c r="F50" s="28">
        <f>IF(OR($D50="",$E50=""),"",ROUND(($E50-$D50)*1440,0))</f>
        <v/>
      </c>
      <c r="G50" s="28">
        <f>IF($F50="","",IF($F50&gt;=30,"OK","NG（30分未満）"))</f>
        <v/>
      </c>
      <c r="H50" s="26" t="n"/>
      <c r="I50" s="26" t="n"/>
      <c r="J50" s="24">
        <f>IF($H50="","",IF(AND($H50="小集団",$I50&gt;5),"要確認（小集団は5名程度まで：留意事項通知 第二の2(1)⑫(四)ア）",IF(AND($H50="小集団の組み合わせ",$I50&gt;10),"要確認（2の小集団まで：Q&amp;A VOL1 問17）","OK")))</f>
        <v/>
      </c>
      <c r="K50" s="26" t="n"/>
      <c r="L50" s="26" t="n"/>
      <c r="M50" s="26" t="n"/>
      <c r="N50" s="30" t="n"/>
      <c r="O50" s="30" t="n"/>
      <c r="P50" s="30" t="n"/>
      <c r="Q50" s="30" t="n"/>
      <c r="R50" s="26" t="n"/>
      <c r="S50" s="27" t="n"/>
      <c r="T50" s="27" t="n"/>
      <c r="U50" s="28">
        <f>IF(AND($G50="OK",$J50="OK",$B50&lt;&gt;"",$N50&lt;&gt;"",$K50&lt;&gt;"",$V50="可"),1,0)</f>
        <v/>
      </c>
      <c r="V50" s="24">
        <f>IF($K50="","",IFERROR(VLOOKUP($K50,'20_専門職員台帳'!$B$5:$L$24,11,FALSE),"台帳に未登録"))</f>
        <v/>
      </c>
    </row>
    <row r="51" ht="42" customHeight="1">
      <c r="A51" s="11" t="n">
        <v>47</v>
      </c>
      <c r="B51" s="26" t="n"/>
      <c r="C51" s="27" t="n"/>
      <c r="D51" s="34" t="n"/>
      <c r="E51" s="34" t="n"/>
      <c r="F51" s="28">
        <f>IF(OR($D51="",$E51=""),"",ROUND(($E51-$D51)*1440,0))</f>
        <v/>
      </c>
      <c r="G51" s="28">
        <f>IF($F51="","",IF($F51&gt;=30,"OK","NG（30分未満）"))</f>
        <v/>
      </c>
      <c r="H51" s="26" t="n"/>
      <c r="I51" s="26" t="n"/>
      <c r="J51" s="24">
        <f>IF($H51="","",IF(AND($H51="小集団",$I51&gt;5),"要確認（小集団は5名程度まで：留意事項通知 第二の2(1)⑫(四)ア）",IF(AND($H51="小集団の組み合わせ",$I51&gt;10),"要確認（2の小集団まで：Q&amp;A VOL1 問17）","OK")))</f>
        <v/>
      </c>
      <c r="K51" s="26" t="n"/>
      <c r="L51" s="26" t="n"/>
      <c r="M51" s="26" t="n"/>
      <c r="N51" s="30" t="n"/>
      <c r="O51" s="30" t="n"/>
      <c r="P51" s="30" t="n"/>
      <c r="Q51" s="30" t="n"/>
      <c r="R51" s="26" t="n"/>
      <c r="S51" s="27" t="n"/>
      <c r="T51" s="27" t="n"/>
      <c r="U51" s="28">
        <f>IF(AND($G51="OK",$J51="OK",$B51&lt;&gt;"",$N51&lt;&gt;"",$K51&lt;&gt;"",$V51="可"),1,0)</f>
        <v/>
      </c>
      <c r="V51" s="24">
        <f>IF($K51="","",IFERROR(VLOOKUP($K51,'20_専門職員台帳'!$B$5:$L$24,11,FALSE),"台帳に未登録"))</f>
        <v/>
      </c>
    </row>
    <row r="52" ht="42" customHeight="1">
      <c r="A52" s="11" t="n">
        <v>48</v>
      </c>
      <c r="B52" s="26" t="n"/>
      <c r="C52" s="27" t="n"/>
      <c r="D52" s="34" t="n"/>
      <c r="E52" s="34" t="n"/>
      <c r="F52" s="28">
        <f>IF(OR($D52="",$E52=""),"",ROUND(($E52-$D52)*1440,0))</f>
        <v/>
      </c>
      <c r="G52" s="28">
        <f>IF($F52="","",IF($F52&gt;=30,"OK","NG（30分未満）"))</f>
        <v/>
      </c>
      <c r="H52" s="26" t="n"/>
      <c r="I52" s="26" t="n"/>
      <c r="J52" s="24">
        <f>IF($H52="","",IF(AND($H52="小集団",$I52&gt;5),"要確認（小集団は5名程度まで：留意事項通知 第二の2(1)⑫(四)ア）",IF(AND($H52="小集団の組み合わせ",$I52&gt;10),"要確認（2の小集団まで：Q&amp;A VOL1 問17）","OK")))</f>
        <v/>
      </c>
      <c r="K52" s="26" t="n"/>
      <c r="L52" s="26" t="n"/>
      <c r="M52" s="26" t="n"/>
      <c r="N52" s="30" t="n"/>
      <c r="O52" s="30" t="n"/>
      <c r="P52" s="30" t="n"/>
      <c r="Q52" s="30" t="n"/>
      <c r="R52" s="26" t="n"/>
      <c r="S52" s="27" t="n"/>
      <c r="T52" s="27" t="n"/>
      <c r="U52" s="28">
        <f>IF(AND($G52="OK",$J52="OK",$B52&lt;&gt;"",$N52&lt;&gt;"",$K52&lt;&gt;"",$V52="可"),1,0)</f>
        <v/>
      </c>
      <c r="V52" s="24">
        <f>IF($K52="","",IFERROR(VLOOKUP($K52,'20_専門職員台帳'!$B$5:$L$24,11,FALSE),"台帳に未登録"))</f>
        <v/>
      </c>
    </row>
    <row r="53" ht="42" customHeight="1">
      <c r="A53" s="11" t="n">
        <v>49</v>
      </c>
      <c r="B53" s="26" t="n"/>
      <c r="C53" s="27" t="n"/>
      <c r="D53" s="34" t="n"/>
      <c r="E53" s="34" t="n"/>
      <c r="F53" s="28">
        <f>IF(OR($D53="",$E53=""),"",ROUND(($E53-$D53)*1440,0))</f>
        <v/>
      </c>
      <c r="G53" s="28">
        <f>IF($F53="","",IF($F53&gt;=30,"OK","NG（30分未満）"))</f>
        <v/>
      </c>
      <c r="H53" s="26" t="n"/>
      <c r="I53" s="26" t="n"/>
      <c r="J53" s="24">
        <f>IF($H53="","",IF(AND($H53="小集団",$I53&gt;5),"要確認（小集団は5名程度まで：留意事項通知 第二の2(1)⑫(四)ア）",IF(AND($H53="小集団の組み合わせ",$I53&gt;10),"要確認（2の小集団まで：Q&amp;A VOL1 問17）","OK")))</f>
        <v/>
      </c>
      <c r="K53" s="26" t="n"/>
      <c r="L53" s="26" t="n"/>
      <c r="M53" s="26" t="n"/>
      <c r="N53" s="30" t="n"/>
      <c r="O53" s="30" t="n"/>
      <c r="P53" s="30" t="n"/>
      <c r="Q53" s="30" t="n"/>
      <c r="R53" s="26" t="n"/>
      <c r="S53" s="27" t="n"/>
      <c r="T53" s="27" t="n"/>
      <c r="U53" s="28">
        <f>IF(AND($G53="OK",$J53="OK",$B53&lt;&gt;"",$N53&lt;&gt;"",$K53&lt;&gt;"",$V53="可"),1,0)</f>
        <v/>
      </c>
      <c r="V53" s="24">
        <f>IF($K53="","",IFERROR(VLOOKUP($K53,'20_専門職員台帳'!$B$5:$L$24,11,FALSE),"台帳に未登録"))</f>
        <v/>
      </c>
    </row>
    <row r="54" ht="42" customHeight="1">
      <c r="A54" s="11" t="n">
        <v>50</v>
      </c>
      <c r="B54" s="26" t="n"/>
      <c r="C54" s="27" t="n"/>
      <c r="D54" s="34" t="n"/>
      <c r="E54" s="34" t="n"/>
      <c r="F54" s="28">
        <f>IF(OR($D54="",$E54=""),"",ROUND(($E54-$D54)*1440,0))</f>
        <v/>
      </c>
      <c r="G54" s="28">
        <f>IF($F54="","",IF($F54&gt;=30,"OK","NG（30分未満）"))</f>
        <v/>
      </c>
      <c r="H54" s="26" t="n"/>
      <c r="I54" s="26" t="n"/>
      <c r="J54" s="24">
        <f>IF($H54="","",IF(AND($H54="小集団",$I54&gt;5),"要確認（小集団は5名程度まで：留意事項通知 第二の2(1)⑫(四)ア）",IF(AND($H54="小集団の組み合わせ",$I54&gt;10),"要確認（2の小集団まで：Q&amp;A VOL1 問17）","OK")))</f>
        <v/>
      </c>
      <c r="K54" s="26" t="n"/>
      <c r="L54" s="26" t="n"/>
      <c r="M54" s="26" t="n"/>
      <c r="N54" s="30" t="n"/>
      <c r="O54" s="30" t="n"/>
      <c r="P54" s="30" t="n"/>
      <c r="Q54" s="30" t="n"/>
      <c r="R54" s="26" t="n"/>
      <c r="S54" s="27" t="n"/>
      <c r="T54" s="27" t="n"/>
      <c r="U54" s="28">
        <f>IF(AND($G54="OK",$J54="OK",$B54&lt;&gt;"",$N54&lt;&gt;"",$K54&lt;&gt;"",$V54="可"),1,0)</f>
        <v/>
      </c>
      <c r="V54" s="24">
        <f>IF($K54="","",IFERROR(VLOOKUP($K54,'20_専門職員台帳'!$B$5:$L$24,11,FALSE),"台帳に未登録"))</f>
        <v/>
      </c>
    </row>
    <row r="55" ht="42" customHeight="1">
      <c r="A55" s="11" t="n">
        <v>51</v>
      </c>
      <c r="B55" s="26" t="n"/>
      <c r="C55" s="27" t="n"/>
      <c r="D55" s="34" t="n"/>
      <c r="E55" s="34" t="n"/>
      <c r="F55" s="28">
        <f>IF(OR($D55="",$E55=""),"",ROUND(($E55-$D55)*1440,0))</f>
        <v/>
      </c>
      <c r="G55" s="28">
        <f>IF($F55="","",IF($F55&gt;=30,"OK","NG（30分未満）"))</f>
        <v/>
      </c>
      <c r="H55" s="26" t="n"/>
      <c r="I55" s="26" t="n"/>
      <c r="J55" s="24">
        <f>IF($H55="","",IF(AND($H55="小集団",$I55&gt;5),"要確認（小集団は5名程度まで：留意事項通知 第二の2(1)⑫(四)ア）",IF(AND($H55="小集団の組み合わせ",$I55&gt;10),"要確認（2の小集団まで：Q&amp;A VOL1 問17）","OK")))</f>
        <v/>
      </c>
      <c r="K55" s="26" t="n"/>
      <c r="L55" s="26" t="n"/>
      <c r="M55" s="26" t="n"/>
      <c r="N55" s="30" t="n"/>
      <c r="O55" s="30" t="n"/>
      <c r="P55" s="30" t="n"/>
      <c r="Q55" s="30" t="n"/>
      <c r="R55" s="26" t="n"/>
      <c r="S55" s="27" t="n"/>
      <c r="T55" s="27" t="n"/>
      <c r="U55" s="28">
        <f>IF(AND($G55="OK",$J55="OK",$B55&lt;&gt;"",$N55&lt;&gt;"",$K55&lt;&gt;"",$V55="可"),1,0)</f>
        <v/>
      </c>
      <c r="V55" s="24">
        <f>IF($K55="","",IFERROR(VLOOKUP($K55,'20_専門職員台帳'!$B$5:$L$24,11,FALSE),"台帳に未登録"))</f>
        <v/>
      </c>
    </row>
    <row r="56" ht="42" customHeight="1">
      <c r="A56" s="11" t="n">
        <v>52</v>
      </c>
      <c r="B56" s="26" t="n"/>
      <c r="C56" s="27" t="n"/>
      <c r="D56" s="34" t="n"/>
      <c r="E56" s="34" t="n"/>
      <c r="F56" s="28">
        <f>IF(OR($D56="",$E56=""),"",ROUND(($E56-$D56)*1440,0))</f>
        <v/>
      </c>
      <c r="G56" s="28">
        <f>IF($F56="","",IF($F56&gt;=30,"OK","NG（30分未満）"))</f>
        <v/>
      </c>
      <c r="H56" s="26" t="n"/>
      <c r="I56" s="26" t="n"/>
      <c r="J56" s="24">
        <f>IF($H56="","",IF(AND($H56="小集団",$I56&gt;5),"要確認（小集団は5名程度まで：留意事項通知 第二の2(1)⑫(四)ア）",IF(AND($H56="小集団の組み合わせ",$I56&gt;10),"要確認（2の小集団まで：Q&amp;A VOL1 問17）","OK")))</f>
        <v/>
      </c>
      <c r="K56" s="26" t="n"/>
      <c r="L56" s="26" t="n"/>
      <c r="M56" s="26" t="n"/>
      <c r="N56" s="30" t="n"/>
      <c r="O56" s="30" t="n"/>
      <c r="P56" s="30" t="n"/>
      <c r="Q56" s="30" t="n"/>
      <c r="R56" s="26" t="n"/>
      <c r="S56" s="27" t="n"/>
      <c r="T56" s="27" t="n"/>
      <c r="U56" s="28">
        <f>IF(AND($G56="OK",$J56="OK",$B56&lt;&gt;"",$N56&lt;&gt;"",$K56&lt;&gt;"",$V56="可"),1,0)</f>
        <v/>
      </c>
      <c r="V56" s="24">
        <f>IF($K56="","",IFERROR(VLOOKUP($K56,'20_専門職員台帳'!$B$5:$L$24,11,FALSE),"台帳に未登録"))</f>
        <v/>
      </c>
    </row>
    <row r="57" ht="42" customHeight="1">
      <c r="A57" s="11" t="n">
        <v>53</v>
      </c>
      <c r="B57" s="26" t="n"/>
      <c r="C57" s="27" t="n"/>
      <c r="D57" s="34" t="n"/>
      <c r="E57" s="34" t="n"/>
      <c r="F57" s="28">
        <f>IF(OR($D57="",$E57=""),"",ROUND(($E57-$D57)*1440,0))</f>
        <v/>
      </c>
      <c r="G57" s="28">
        <f>IF($F57="","",IF($F57&gt;=30,"OK","NG（30分未満）"))</f>
        <v/>
      </c>
      <c r="H57" s="26" t="n"/>
      <c r="I57" s="26" t="n"/>
      <c r="J57" s="24">
        <f>IF($H57="","",IF(AND($H57="小集団",$I57&gt;5),"要確認（小集団は5名程度まで：留意事項通知 第二の2(1)⑫(四)ア）",IF(AND($H57="小集団の組み合わせ",$I57&gt;10),"要確認（2の小集団まで：Q&amp;A VOL1 問17）","OK")))</f>
        <v/>
      </c>
      <c r="K57" s="26" t="n"/>
      <c r="L57" s="26" t="n"/>
      <c r="M57" s="26" t="n"/>
      <c r="N57" s="30" t="n"/>
      <c r="O57" s="30" t="n"/>
      <c r="P57" s="30" t="n"/>
      <c r="Q57" s="30" t="n"/>
      <c r="R57" s="26" t="n"/>
      <c r="S57" s="27" t="n"/>
      <c r="T57" s="27" t="n"/>
      <c r="U57" s="28">
        <f>IF(AND($G57="OK",$J57="OK",$B57&lt;&gt;"",$N57&lt;&gt;"",$K57&lt;&gt;"",$V57="可"),1,0)</f>
        <v/>
      </c>
      <c r="V57" s="24">
        <f>IF($K57="","",IFERROR(VLOOKUP($K57,'20_専門職員台帳'!$B$5:$L$24,11,FALSE),"台帳に未登録"))</f>
        <v/>
      </c>
    </row>
    <row r="58" ht="42" customHeight="1">
      <c r="A58" s="11" t="n">
        <v>54</v>
      </c>
      <c r="B58" s="26" t="n"/>
      <c r="C58" s="27" t="n"/>
      <c r="D58" s="34" t="n"/>
      <c r="E58" s="34" t="n"/>
      <c r="F58" s="28">
        <f>IF(OR($D58="",$E58=""),"",ROUND(($E58-$D58)*1440,0))</f>
        <v/>
      </c>
      <c r="G58" s="28">
        <f>IF($F58="","",IF($F58&gt;=30,"OK","NG（30分未満）"))</f>
        <v/>
      </c>
      <c r="H58" s="26" t="n"/>
      <c r="I58" s="26" t="n"/>
      <c r="J58" s="24">
        <f>IF($H58="","",IF(AND($H58="小集団",$I58&gt;5),"要確認（小集団は5名程度まで：留意事項通知 第二の2(1)⑫(四)ア）",IF(AND($H58="小集団の組み合わせ",$I58&gt;10),"要確認（2の小集団まで：Q&amp;A VOL1 問17）","OK")))</f>
        <v/>
      </c>
      <c r="K58" s="26" t="n"/>
      <c r="L58" s="26" t="n"/>
      <c r="M58" s="26" t="n"/>
      <c r="N58" s="30" t="n"/>
      <c r="O58" s="30" t="n"/>
      <c r="P58" s="30" t="n"/>
      <c r="Q58" s="30" t="n"/>
      <c r="R58" s="26" t="n"/>
      <c r="S58" s="27" t="n"/>
      <c r="T58" s="27" t="n"/>
      <c r="U58" s="28">
        <f>IF(AND($G58="OK",$J58="OK",$B58&lt;&gt;"",$N58&lt;&gt;"",$K58&lt;&gt;"",$V58="可"),1,0)</f>
        <v/>
      </c>
      <c r="V58" s="24">
        <f>IF($K58="","",IFERROR(VLOOKUP($K58,'20_専門職員台帳'!$B$5:$L$24,11,FALSE),"台帳に未登録"))</f>
        <v/>
      </c>
    </row>
    <row r="59" ht="42" customHeight="1">
      <c r="A59" s="11" t="n">
        <v>55</v>
      </c>
      <c r="B59" s="26" t="n"/>
      <c r="C59" s="27" t="n"/>
      <c r="D59" s="34" t="n"/>
      <c r="E59" s="34" t="n"/>
      <c r="F59" s="28">
        <f>IF(OR($D59="",$E59=""),"",ROUND(($E59-$D59)*1440,0))</f>
        <v/>
      </c>
      <c r="G59" s="28">
        <f>IF($F59="","",IF($F59&gt;=30,"OK","NG（30分未満）"))</f>
        <v/>
      </c>
      <c r="H59" s="26" t="n"/>
      <c r="I59" s="26" t="n"/>
      <c r="J59" s="24">
        <f>IF($H59="","",IF(AND($H59="小集団",$I59&gt;5),"要確認（小集団は5名程度まで：留意事項通知 第二の2(1)⑫(四)ア）",IF(AND($H59="小集団の組み合わせ",$I59&gt;10),"要確認（2の小集団まで：Q&amp;A VOL1 問17）","OK")))</f>
        <v/>
      </c>
      <c r="K59" s="26" t="n"/>
      <c r="L59" s="26" t="n"/>
      <c r="M59" s="26" t="n"/>
      <c r="N59" s="30" t="n"/>
      <c r="O59" s="30" t="n"/>
      <c r="P59" s="30" t="n"/>
      <c r="Q59" s="30" t="n"/>
      <c r="R59" s="26" t="n"/>
      <c r="S59" s="27" t="n"/>
      <c r="T59" s="27" t="n"/>
      <c r="U59" s="28">
        <f>IF(AND($G59="OK",$J59="OK",$B59&lt;&gt;"",$N59&lt;&gt;"",$K59&lt;&gt;"",$V59="可"),1,0)</f>
        <v/>
      </c>
      <c r="V59" s="24">
        <f>IF($K59="","",IFERROR(VLOOKUP($K59,'20_専門職員台帳'!$B$5:$L$24,11,FALSE),"台帳に未登録"))</f>
        <v/>
      </c>
    </row>
    <row r="60" ht="42" customHeight="1">
      <c r="A60" s="11" t="n">
        <v>56</v>
      </c>
      <c r="B60" s="26" t="n"/>
      <c r="C60" s="27" t="n"/>
      <c r="D60" s="34" t="n"/>
      <c r="E60" s="34" t="n"/>
      <c r="F60" s="28">
        <f>IF(OR($D60="",$E60=""),"",ROUND(($E60-$D60)*1440,0))</f>
        <v/>
      </c>
      <c r="G60" s="28">
        <f>IF($F60="","",IF($F60&gt;=30,"OK","NG（30分未満）"))</f>
        <v/>
      </c>
      <c r="H60" s="26" t="n"/>
      <c r="I60" s="26" t="n"/>
      <c r="J60" s="24">
        <f>IF($H60="","",IF(AND($H60="小集団",$I60&gt;5),"要確認（小集団は5名程度まで：留意事項通知 第二の2(1)⑫(四)ア）",IF(AND($H60="小集団の組み合わせ",$I60&gt;10),"要確認（2の小集団まで：Q&amp;A VOL1 問17）","OK")))</f>
        <v/>
      </c>
      <c r="K60" s="26" t="n"/>
      <c r="L60" s="26" t="n"/>
      <c r="M60" s="26" t="n"/>
      <c r="N60" s="30" t="n"/>
      <c r="O60" s="30" t="n"/>
      <c r="P60" s="30" t="n"/>
      <c r="Q60" s="30" t="n"/>
      <c r="R60" s="26" t="n"/>
      <c r="S60" s="27" t="n"/>
      <c r="T60" s="27" t="n"/>
      <c r="U60" s="28">
        <f>IF(AND($G60="OK",$J60="OK",$B60&lt;&gt;"",$N60&lt;&gt;"",$K60&lt;&gt;"",$V60="可"),1,0)</f>
        <v/>
      </c>
      <c r="V60" s="24">
        <f>IF($K60="","",IFERROR(VLOOKUP($K60,'20_専門職員台帳'!$B$5:$L$24,11,FALSE),"台帳に未登録"))</f>
        <v/>
      </c>
    </row>
    <row r="61" ht="42" customHeight="1">
      <c r="A61" s="11" t="n">
        <v>57</v>
      </c>
      <c r="B61" s="26" t="n"/>
      <c r="C61" s="27" t="n"/>
      <c r="D61" s="34" t="n"/>
      <c r="E61" s="34" t="n"/>
      <c r="F61" s="28">
        <f>IF(OR($D61="",$E61=""),"",ROUND(($E61-$D61)*1440,0))</f>
        <v/>
      </c>
      <c r="G61" s="28">
        <f>IF($F61="","",IF($F61&gt;=30,"OK","NG（30分未満）"))</f>
        <v/>
      </c>
      <c r="H61" s="26" t="n"/>
      <c r="I61" s="26" t="n"/>
      <c r="J61" s="24">
        <f>IF($H61="","",IF(AND($H61="小集団",$I61&gt;5),"要確認（小集団は5名程度まで：留意事項通知 第二の2(1)⑫(四)ア）",IF(AND($H61="小集団の組み合わせ",$I61&gt;10),"要確認（2の小集団まで：Q&amp;A VOL1 問17）","OK")))</f>
        <v/>
      </c>
      <c r="K61" s="26" t="n"/>
      <c r="L61" s="26" t="n"/>
      <c r="M61" s="26" t="n"/>
      <c r="N61" s="30" t="n"/>
      <c r="O61" s="30" t="n"/>
      <c r="P61" s="30" t="n"/>
      <c r="Q61" s="30" t="n"/>
      <c r="R61" s="26" t="n"/>
      <c r="S61" s="27" t="n"/>
      <c r="T61" s="27" t="n"/>
      <c r="U61" s="28">
        <f>IF(AND($G61="OK",$J61="OK",$B61&lt;&gt;"",$N61&lt;&gt;"",$K61&lt;&gt;"",$V61="可"),1,0)</f>
        <v/>
      </c>
      <c r="V61" s="24">
        <f>IF($K61="","",IFERROR(VLOOKUP($K61,'20_専門職員台帳'!$B$5:$L$24,11,FALSE),"台帳に未登録"))</f>
        <v/>
      </c>
    </row>
    <row r="62" ht="42" customHeight="1">
      <c r="A62" s="11" t="n">
        <v>58</v>
      </c>
      <c r="B62" s="26" t="n"/>
      <c r="C62" s="27" t="n"/>
      <c r="D62" s="34" t="n"/>
      <c r="E62" s="34" t="n"/>
      <c r="F62" s="28">
        <f>IF(OR($D62="",$E62=""),"",ROUND(($E62-$D62)*1440,0))</f>
        <v/>
      </c>
      <c r="G62" s="28">
        <f>IF($F62="","",IF($F62&gt;=30,"OK","NG（30分未満）"))</f>
        <v/>
      </c>
      <c r="H62" s="26" t="n"/>
      <c r="I62" s="26" t="n"/>
      <c r="J62" s="24">
        <f>IF($H62="","",IF(AND($H62="小集団",$I62&gt;5),"要確認（小集団は5名程度まで：留意事項通知 第二の2(1)⑫(四)ア）",IF(AND($H62="小集団の組み合わせ",$I62&gt;10),"要確認（2の小集団まで：Q&amp;A VOL1 問17）","OK")))</f>
        <v/>
      </c>
      <c r="K62" s="26" t="n"/>
      <c r="L62" s="26" t="n"/>
      <c r="M62" s="26" t="n"/>
      <c r="N62" s="30" t="n"/>
      <c r="O62" s="30" t="n"/>
      <c r="P62" s="30" t="n"/>
      <c r="Q62" s="30" t="n"/>
      <c r="R62" s="26" t="n"/>
      <c r="S62" s="27" t="n"/>
      <c r="T62" s="27" t="n"/>
      <c r="U62" s="28">
        <f>IF(AND($G62="OK",$J62="OK",$B62&lt;&gt;"",$N62&lt;&gt;"",$K62&lt;&gt;"",$V62="可"),1,0)</f>
        <v/>
      </c>
      <c r="V62" s="24">
        <f>IF($K62="","",IFERROR(VLOOKUP($K62,'20_専門職員台帳'!$B$5:$L$24,11,FALSE),"台帳に未登録"))</f>
        <v/>
      </c>
    </row>
    <row r="63" ht="42" customHeight="1">
      <c r="A63" s="11" t="n">
        <v>59</v>
      </c>
      <c r="B63" s="26" t="n"/>
      <c r="C63" s="27" t="n"/>
      <c r="D63" s="34" t="n"/>
      <c r="E63" s="34" t="n"/>
      <c r="F63" s="28">
        <f>IF(OR($D63="",$E63=""),"",ROUND(($E63-$D63)*1440,0))</f>
        <v/>
      </c>
      <c r="G63" s="28">
        <f>IF($F63="","",IF($F63&gt;=30,"OK","NG（30分未満）"))</f>
        <v/>
      </c>
      <c r="H63" s="26" t="n"/>
      <c r="I63" s="26" t="n"/>
      <c r="J63" s="24">
        <f>IF($H63="","",IF(AND($H63="小集団",$I63&gt;5),"要確認（小集団は5名程度まで：留意事項通知 第二の2(1)⑫(四)ア）",IF(AND($H63="小集団の組み合わせ",$I63&gt;10),"要確認（2の小集団まで：Q&amp;A VOL1 問17）","OK")))</f>
        <v/>
      </c>
      <c r="K63" s="26" t="n"/>
      <c r="L63" s="26" t="n"/>
      <c r="M63" s="26" t="n"/>
      <c r="N63" s="30" t="n"/>
      <c r="O63" s="30" t="n"/>
      <c r="P63" s="30" t="n"/>
      <c r="Q63" s="30" t="n"/>
      <c r="R63" s="26" t="n"/>
      <c r="S63" s="27" t="n"/>
      <c r="T63" s="27" t="n"/>
      <c r="U63" s="28">
        <f>IF(AND($G63="OK",$J63="OK",$B63&lt;&gt;"",$N63&lt;&gt;"",$K63&lt;&gt;"",$V63="可"),1,0)</f>
        <v/>
      </c>
      <c r="V63" s="24">
        <f>IF($K63="","",IFERROR(VLOOKUP($K63,'20_専門職員台帳'!$B$5:$L$24,11,FALSE),"台帳に未登録"))</f>
        <v/>
      </c>
    </row>
    <row r="64" ht="42" customHeight="1">
      <c r="A64" s="11" t="n">
        <v>60</v>
      </c>
      <c r="B64" s="26" t="n"/>
      <c r="C64" s="27" t="n"/>
      <c r="D64" s="34" t="n"/>
      <c r="E64" s="34" t="n"/>
      <c r="F64" s="28">
        <f>IF(OR($D64="",$E64=""),"",ROUND(($E64-$D64)*1440,0))</f>
        <v/>
      </c>
      <c r="G64" s="28">
        <f>IF($F64="","",IF($F64&gt;=30,"OK","NG（30分未満）"))</f>
        <v/>
      </c>
      <c r="H64" s="26" t="n"/>
      <c r="I64" s="26" t="n"/>
      <c r="J64" s="24">
        <f>IF($H64="","",IF(AND($H64="小集団",$I64&gt;5),"要確認（小集団は5名程度まで：留意事項通知 第二の2(1)⑫(四)ア）",IF(AND($H64="小集団の組み合わせ",$I64&gt;10),"要確認（2の小集団まで：Q&amp;A VOL1 問17）","OK")))</f>
        <v/>
      </c>
      <c r="K64" s="26" t="n"/>
      <c r="L64" s="26" t="n"/>
      <c r="M64" s="26" t="n"/>
      <c r="N64" s="30" t="n"/>
      <c r="O64" s="30" t="n"/>
      <c r="P64" s="30" t="n"/>
      <c r="Q64" s="30" t="n"/>
      <c r="R64" s="26" t="n"/>
      <c r="S64" s="27" t="n"/>
      <c r="T64" s="27" t="n"/>
      <c r="U64" s="28">
        <f>IF(AND($G64="OK",$J64="OK",$B64&lt;&gt;"",$N64&lt;&gt;"",$K64&lt;&gt;"",$V64="可"),1,0)</f>
        <v/>
      </c>
      <c r="V64" s="24">
        <f>IF($K64="","",IFERROR(VLOOKUP($K64,'20_専門職員台帳'!$B$5:$L$24,11,FALSE),"台帳に未登録"))</f>
        <v/>
      </c>
    </row>
    <row r="65" ht="42" customHeight="1">
      <c r="A65" s="11" t="n">
        <v>61</v>
      </c>
      <c r="B65" s="26" t="n"/>
      <c r="C65" s="27" t="n"/>
      <c r="D65" s="34" t="n"/>
      <c r="E65" s="34" t="n"/>
      <c r="F65" s="28">
        <f>IF(OR($D65="",$E65=""),"",ROUND(($E65-$D65)*1440,0))</f>
        <v/>
      </c>
      <c r="G65" s="28">
        <f>IF($F65="","",IF($F65&gt;=30,"OK","NG（30分未満）"))</f>
        <v/>
      </c>
      <c r="H65" s="26" t="n"/>
      <c r="I65" s="26" t="n"/>
      <c r="J65" s="24">
        <f>IF($H65="","",IF(AND($H65="小集団",$I65&gt;5),"要確認（小集団は5名程度まで：留意事項通知 第二の2(1)⑫(四)ア）",IF(AND($H65="小集団の組み合わせ",$I65&gt;10),"要確認（2の小集団まで：Q&amp;A VOL1 問17）","OK")))</f>
        <v/>
      </c>
      <c r="K65" s="26" t="n"/>
      <c r="L65" s="26" t="n"/>
      <c r="M65" s="26" t="n"/>
      <c r="N65" s="30" t="n"/>
      <c r="O65" s="30" t="n"/>
      <c r="P65" s="30" t="n"/>
      <c r="Q65" s="30" t="n"/>
      <c r="R65" s="26" t="n"/>
      <c r="S65" s="27" t="n"/>
      <c r="T65" s="27" t="n"/>
      <c r="U65" s="28">
        <f>IF(AND($G65="OK",$J65="OK",$B65&lt;&gt;"",$N65&lt;&gt;"",$K65&lt;&gt;"",$V65="可"),1,0)</f>
        <v/>
      </c>
      <c r="V65" s="24">
        <f>IF($K65="","",IFERROR(VLOOKUP($K65,'20_専門職員台帳'!$B$5:$L$24,11,FALSE),"台帳に未登録"))</f>
        <v/>
      </c>
    </row>
    <row r="66" ht="42" customHeight="1">
      <c r="A66" s="11" t="n">
        <v>62</v>
      </c>
      <c r="B66" s="26" t="n"/>
      <c r="C66" s="27" t="n"/>
      <c r="D66" s="34" t="n"/>
      <c r="E66" s="34" t="n"/>
      <c r="F66" s="28">
        <f>IF(OR($D66="",$E66=""),"",ROUND(($E66-$D66)*1440,0))</f>
        <v/>
      </c>
      <c r="G66" s="28">
        <f>IF($F66="","",IF($F66&gt;=30,"OK","NG（30分未満）"))</f>
        <v/>
      </c>
      <c r="H66" s="26" t="n"/>
      <c r="I66" s="26" t="n"/>
      <c r="J66" s="24">
        <f>IF($H66="","",IF(AND($H66="小集団",$I66&gt;5),"要確認（小集団は5名程度まで：留意事項通知 第二の2(1)⑫(四)ア）",IF(AND($H66="小集団の組み合わせ",$I66&gt;10),"要確認（2の小集団まで：Q&amp;A VOL1 問17）","OK")))</f>
        <v/>
      </c>
      <c r="K66" s="26" t="n"/>
      <c r="L66" s="26" t="n"/>
      <c r="M66" s="26" t="n"/>
      <c r="N66" s="30" t="n"/>
      <c r="O66" s="30" t="n"/>
      <c r="P66" s="30" t="n"/>
      <c r="Q66" s="30" t="n"/>
      <c r="R66" s="26" t="n"/>
      <c r="S66" s="27" t="n"/>
      <c r="T66" s="27" t="n"/>
      <c r="U66" s="28">
        <f>IF(AND($G66="OK",$J66="OK",$B66&lt;&gt;"",$N66&lt;&gt;"",$K66&lt;&gt;"",$V66="可"),1,0)</f>
        <v/>
      </c>
      <c r="V66" s="24">
        <f>IF($K66="","",IFERROR(VLOOKUP($K66,'20_専門職員台帳'!$B$5:$L$24,11,FALSE),"台帳に未登録"))</f>
        <v/>
      </c>
    </row>
    <row r="67" ht="42" customHeight="1">
      <c r="A67" s="11" t="n">
        <v>63</v>
      </c>
      <c r="B67" s="26" t="n"/>
      <c r="C67" s="27" t="n"/>
      <c r="D67" s="34" t="n"/>
      <c r="E67" s="34" t="n"/>
      <c r="F67" s="28">
        <f>IF(OR($D67="",$E67=""),"",ROUND(($E67-$D67)*1440,0))</f>
        <v/>
      </c>
      <c r="G67" s="28">
        <f>IF($F67="","",IF($F67&gt;=30,"OK","NG（30分未満）"))</f>
        <v/>
      </c>
      <c r="H67" s="26" t="n"/>
      <c r="I67" s="26" t="n"/>
      <c r="J67" s="24">
        <f>IF($H67="","",IF(AND($H67="小集団",$I67&gt;5),"要確認（小集団は5名程度まで：留意事項通知 第二の2(1)⑫(四)ア）",IF(AND($H67="小集団の組み合わせ",$I67&gt;10),"要確認（2の小集団まで：Q&amp;A VOL1 問17）","OK")))</f>
        <v/>
      </c>
      <c r="K67" s="26" t="n"/>
      <c r="L67" s="26" t="n"/>
      <c r="M67" s="26" t="n"/>
      <c r="N67" s="30" t="n"/>
      <c r="O67" s="30" t="n"/>
      <c r="P67" s="30" t="n"/>
      <c r="Q67" s="30" t="n"/>
      <c r="R67" s="26" t="n"/>
      <c r="S67" s="27" t="n"/>
      <c r="T67" s="27" t="n"/>
      <c r="U67" s="28">
        <f>IF(AND($G67="OK",$J67="OK",$B67&lt;&gt;"",$N67&lt;&gt;"",$K67&lt;&gt;"",$V67="可"),1,0)</f>
        <v/>
      </c>
      <c r="V67" s="24">
        <f>IF($K67="","",IFERROR(VLOOKUP($K67,'20_専門職員台帳'!$B$5:$L$24,11,FALSE),"台帳に未登録"))</f>
        <v/>
      </c>
    </row>
    <row r="68" ht="42" customHeight="1">
      <c r="A68" s="11" t="n">
        <v>64</v>
      </c>
      <c r="B68" s="26" t="n"/>
      <c r="C68" s="27" t="n"/>
      <c r="D68" s="34" t="n"/>
      <c r="E68" s="34" t="n"/>
      <c r="F68" s="28">
        <f>IF(OR($D68="",$E68=""),"",ROUND(($E68-$D68)*1440,0))</f>
        <v/>
      </c>
      <c r="G68" s="28">
        <f>IF($F68="","",IF($F68&gt;=30,"OK","NG（30分未満）"))</f>
        <v/>
      </c>
      <c r="H68" s="26" t="n"/>
      <c r="I68" s="26" t="n"/>
      <c r="J68" s="24">
        <f>IF($H68="","",IF(AND($H68="小集団",$I68&gt;5),"要確認（小集団は5名程度まで：留意事項通知 第二の2(1)⑫(四)ア）",IF(AND($H68="小集団の組み合わせ",$I68&gt;10),"要確認（2の小集団まで：Q&amp;A VOL1 問17）","OK")))</f>
        <v/>
      </c>
      <c r="K68" s="26" t="n"/>
      <c r="L68" s="26" t="n"/>
      <c r="M68" s="26" t="n"/>
      <c r="N68" s="30" t="n"/>
      <c r="O68" s="30" t="n"/>
      <c r="P68" s="30" t="n"/>
      <c r="Q68" s="30" t="n"/>
      <c r="R68" s="26" t="n"/>
      <c r="S68" s="27" t="n"/>
      <c r="T68" s="27" t="n"/>
      <c r="U68" s="28">
        <f>IF(AND($G68="OK",$J68="OK",$B68&lt;&gt;"",$N68&lt;&gt;"",$K68&lt;&gt;"",$V68="可"),1,0)</f>
        <v/>
      </c>
      <c r="V68" s="24">
        <f>IF($K68="","",IFERROR(VLOOKUP($K68,'20_専門職員台帳'!$B$5:$L$24,11,FALSE),"台帳に未登録"))</f>
        <v/>
      </c>
    </row>
    <row r="69" ht="42" customHeight="1">
      <c r="A69" s="11" t="n">
        <v>65</v>
      </c>
      <c r="B69" s="26" t="n"/>
      <c r="C69" s="27" t="n"/>
      <c r="D69" s="34" t="n"/>
      <c r="E69" s="34" t="n"/>
      <c r="F69" s="28">
        <f>IF(OR($D69="",$E69=""),"",ROUND(($E69-$D69)*1440,0))</f>
        <v/>
      </c>
      <c r="G69" s="28">
        <f>IF($F69="","",IF($F69&gt;=30,"OK","NG（30分未満）"))</f>
        <v/>
      </c>
      <c r="H69" s="26" t="n"/>
      <c r="I69" s="26" t="n"/>
      <c r="J69" s="24">
        <f>IF($H69="","",IF(AND($H69="小集団",$I69&gt;5),"要確認（小集団は5名程度まで：留意事項通知 第二の2(1)⑫(四)ア）",IF(AND($H69="小集団の組み合わせ",$I69&gt;10),"要確認（2の小集団まで：Q&amp;A VOL1 問17）","OK")))</f>
        <v/>
      </c>
      <c r="K69" s="26" t="n"/>
      <c r="L69" s="26" t="n"/>
      <c r="M69" s="26" t="n"/>
      <c r="N69" s="30" t="n"/>
      <c r="O69" s="30" t="n"/>
      <c r="P69" s="30" t="n"/>
      <c r="Q69" s="30" t="n"/>
      <c r="R69" s="26" t="n"/>
      <c r="S69" s="27" t="n"/>
      <c r="T69" s="27" t="n"/>
      <c r="U69" s="28">
        <f>IF(AND($G69="OK",$J69="OK",$B69&lt;&gt;"",$N69&lt;&gt;"",$K69&lt;&gt;"",$V69="可"),1,0)</f>
        <v/>
      </c>
      <c r="V69" s="24">
        <f>IF($K69="","",IFERROR(VLOOKUP($K69,'20_専門職員台帳'!$B$5:$L$24,11,FALSE),"台帳に未登録"))</f>
        <v/>
      </c>
    </row>
    <row r="70" ht="42" customHeight="1">
      <c r="A70" s="11" t="n">
        <v>66</v>
      </c>
      <c r="B70" s="26" t="n"/>
      <c r="C70" s="27" t="n"/>
      <c r="D70" s="34" t="n"/>
      <c r="E70" s="34" t="n"/>
      <c r="F70" s="28">
        <f>IF(OR($D70="",$E70=""),"",ROUND(($E70-$D70)*1440,0))</f>
        <v/>
      </c>
      <c r="G70" s="28">
        <f>IF($F70="","",IF($F70&gt;=30,"OK","NG（30分未満）"))</f>
        <v/>
      </c>
      <c r="H70" s="26" t="n"/>
      <c r="I70" s="26" t="n"/>
      <c r="J70" s="24">
        <f>IF($H70="","",IF(AND($H70="小集団",$I70&gt;5),"要確認（小集団は5名程度まで：留意事項通知 第二の2(1)⑫(四)ア）",IF(AND($H70="小集団の組み合わせ",$I70&gt;10),"要確認（2の小集団まで：Q&amp;A VOL1 問17）","OK")))</f>
        <v/>
      </c>
      <c r="K70" s="26" t="n"/>
      <c r="L70" s="26" t="n"/>
      <c r="M70" s="26" t="n"/>
      <c r="N70" s="30" t="n"/>
      <c r="O70" s="30" t="n"/>
      <c r="P70" s="30" t="n"/>
      <c r="Q70" s="30" t="n"/>
      <c r="R70" s="26" t="n"/>
      <c r="S70" s="27" t="n"/>
      <c r="T70" s="27" t="n"/>
      <c r="U70" s="28">
        <f>IF(AND($G70="OK",$J70="OK",$B70&lt;&gt;"",$N70&lt;&gt;"",$K70&lt;&gt;"",$V70="可"),1,0)</f>
        <v/>
      </c>
      <c r="V70" s="24">
        <f>IF($K70="","",IFERROR(VLOOKUP($K70,'20_専門職員台帳'!$B$5:$L$24,11,FALSE),"台帳に未登録"))</f>
        <v/>
      </c>
    </row>
    <row r="71" ht="42" customHeight="1">
      <c r="A71" s="11" t="n">
        <v>67</v>
      </c>
      <c r="B71" s="26" t="n"/>
      <c r="C71" s="27" t="n"/>
      <c r="D71" s="34" t="n"/>
      <c r="E71" s="34" t="n"/>
      <c r="F71" s="28">
        <f>IF(OR($D71="",$E71=""),"",ROUND(($E71-$D71)*1440,0))</f>
        <v/>
      </c>
      <c r="G71" s="28">
        <f>IF($F71="","",IF($F71&gt;=30,"OK","NG（30分未満）"))</f>
        <v/>
      </c>
      <c r="H71" s="26" t="n"/>
      <c r="I71" s="26" t="n"/>
      <c r="J71" s="24">
        <f>IF($H71="","",IF(AND($H71="小集団",$I71&gt;5),"要確認（小集団は5名程度まで：留意事項通知 第二の2(1)⑫(四)ア）",IF(AND($H71="小集団の組み合わせ",$I71&gt;10),"要確認（2の小集団まで：Q&amp;A VOL1 問17）","OK")))</f>
        <v/>
      </c>
      <c r="K71" s="26" t="n"/>
      <c r="L71" s="26" t="n"/>
      <c r="M71" s="26" t="n"/>
      <c r="N71" s="30" t="n"/>
      <c r="O71" s="30" t="n"/>
      <c r="P71" s="30" t="n"/>
      <c r="Q71" s="30" t="n"/>
      <c r="R71" s="26" t="n"/>
      <c r="S71" s="27" t="n"/>
      <c r="T71" s="27" t="n"/>
      <c r="U71" s="28">
        <f>IF(AND($G71="OK",$J71="OK",$B71&lt;&gt;"",$N71&lt;&gt;"",$K71&lt;&gt;"",$V71="可"),1,0)</f>
        <v/>
      </c>
      <c r="V71" s="24">
        <f>IF($K71="","",IFERROR(VLOOKUP($K71,'20_専門職員台帳'!$B$5:$L$24,11,FALSE),"台帳に未登録"))</f>
        <v/>
      </c>
    </row>
    <row r="72" ht="42" customHeight="1">
      <c r="A72" s="11" t="n">
        <v>68</v>
      </c>
      <c r="B72" s="26" t="n"/>
      <c r="C72" s="27" t="n"/>
      <c r="D72" s="34" t="n"/>
      <c r="E72" s="34" t="n"/>
      <c r="F72" s="28">
        <f>IF(OR($D72="",$E72=""),"",ROUND(($E72-$D72)*1440,0))</f>
        <v/>
      </c>
      <c r="G72" s="28">
        <f>IF($F72="","",IF($F72&gt;=30,"OK","NG（30分未満）"))</f>
        <v/>
      </c>
      <c r="H72" s="26" t="n"/>
      <c r="I72" s="26" t="n"/>
      <c r="J72" s="24">
        <f>IF($H72="","",IF(AND($H72="小集団",$I72&gt;5),"要確認（小集団は5名程度まで：留意事項通知 第二の2(1)⑫(四)ア）",IF(AND($H72="小集団の組み合わせ",$I72&gt;10),"要確認（2の小集団まで：Q&amp;A VOL1 問17）","OK")))</f>
        <v/>
      </c>
      <c r="K72" s="26" t="n"/>
      <c r="L72" s="26" t="n"/>
      <c r="M72" s="26" t="n"/>
      <c r="N72" s="30" t="n"/>
      <c r="O72" s="30" t="n"/>
      <c r="P72" s="30" t="n"/>
      <c r="Q72" s="30" t="n"/>
      <c r="R72" s="26" t="n"/>
      <c r="S72" s="27" t="n"/>
      <c r="T72" s="27" t="n"/>
      <c r="U72" s="28">
        <f>IF(AND($G72="OK",$J72="OK",$B72&lt;&gt;"",$N72&lt;&gt;"",$K72&lt;&gt;"",$V72="可"),1,0)</f>
        <v/>
      </c>
      <c r="V72" s="24">
        <f>IF($K72="","",IFERROR(VLOOKUP($K72,'20_専門職員台帳'!$B$5:$L$24,11,FALSE),"台帳に未登録"))</f>
        <v/>
      </c>
    </row>
    <row r="73" ht="42" customHeight="1">
      <c r="A73" s="11" t="n">
        <v>69</v>
      </c>
      <c r="B73" s="26" t="n"/>
      <c r="C73" s="27" t="n"/>
      <c r="D73" s="34" t="n"/>
      <c r="E73" s="34" t="n"/>
      <c r="F73" s="28">
        <f>IF(OR($D73="",$E73=""),"",ROUND(($E73-$D73)*1440,0))</f>
        <v/>
      </c>
      <c r="G73" s="28">
        <f>IF($F73="","",IF($F73&gt;=30,"OK","NG（30分未満）"))</f>
        <v/>
      </c>
      <c r="H73" s="26" t="n"/>
      <c r="I73" s="26" t="n"/>
      <c r="J73" s="24">
        <f>IF($H73="","",IF(AND($H73="小集団",$I73&gt;5),"要確認（小集団は5名程度まで：留意事項通知 第二の2(1)⑫(四)ア）",IF(AND($H73="小集団の組み合わせ",$I73&gt;10),"要確認（2の小集団まで：Q&amp;A VOL1 問17）","OK")))</f>
        <v/>
      </c>
      <c r="K73" s="26" t="n"/>
      <c r="L73" s="26" t="n"/>
      <c r="M73" s="26" t="n"/>
      <c r="N73" s="30" t="n"/>
      <c r="O73" s="30" t="n"/>
      <c r="P73" s="30" t="n"/>
      <c r="Q73" s="30" t="n"/>
      <c r="R73" s="26" t="n"/>
      <c r="S73" s="27" t="n"/>
      <c r="T73" s="27" t="n"/>
      <c r="U73" s="28">
        <f>IF(AND($G73="OK",$J73="OK",$B73&lt;&gt;"",$N73&lt;&gt;"",$K73&lt;&gt;"",$V73="可"),1,0)</f>
        <v/>
      </c>
      <c r="V73" s="24">
        <f>IF($K73="","",IFERROR(VLOOKUP($K73,'20_専門職員台帳'!$B$5:$L$24,11,FALSE),"台帳に未登録"))</f>
        <v/>
      </c>
    </row>
    <row r="74" ht="42" customHeight="1">
      <c r="A74" s="11" t="n">
        <v>70</v>
      </c>
      <c r="B74" s="26" t="n"/>
      <c r="C74" s="27" t="n"/>
      <c r="D74" s="34" t="n"/>
      <c r="E74" s="34" t="n"/>
      <c r="F74" s="28">
        <f>IF(OR($D74="",$E74=""),"",ROUND(($E74-$D74)*1440,0))</f>
        <v/>
      </c>
      <c r="G74" s="28">
        <f>IF($F74="","",IF($F74&gt;=30,"OK","NG（30分未満）"))</f>
        <v/>
      </c>
      <c r="H74" s="26" t="n"/>
      <c r="I74" s="26" t="n"/>
      <c r="J74" s="24">
        <f>IF($H74="","",IF(AND($H74="小集団",$I74&gt;5),"要確認（小集団は5名程度まで：留意事項通知 第二の2(1)⑫(四)ア）",IF(AND($H74="小集団の組み合わせ",$I74&gt;10),"要確認（2の小集団まで：Q&amp;A VOL1 問17）","OK")))</f>
        <v/>
      </c>
      <c r="K74" s="26" t="n"/>
      <c r="L74" s="26" t="n"/>
      <c r="M74" s="26" t="n"/>
      <c r="N74" s="30" t="n"/>
      <c r="O74" s="30" t="n"/>
      <c r="P74" s="30" t="n"/>
      <c r="Q74" s="30" t="n"/>
      <c r="R74" s="26" t="n"/>
      <c r="S74" s="27" t="n"/>
      <c r="T74" s="27" t="n"/>
      <c r="U74" s="28">
        <f>IF(AND($G74="OK",$J74="OK",$B74&lt;&gt;"",$N74&lt;&gt;"",$K74&lt;&gt;"",$V74="可"),1,0)</f>
        <v/>
      </c>
      <c r="V74" s="24">
        <f>IF($K74="","",IFERROR(VLOOKUP($K74,'20_専門職員台帳'!$B$5:$L$24,11,FALSE),"台帳に未登録"))</f>
        <v/>
      </c>
    </row>
    <row r="75" ht="42" customHeight="1">
      <c r="A75" s="11" t="n">
        <v>71</v>
      </c>
      <c r="B75" s="26" t="n"/>
      <c r="C75" s="27" t="n"/>
      <c r="D75" s="34" t="n"/>
      <c r="E75" s="34" t="n"/>
      <c r="F75" s="28">
        <f>IF(OR($D75="",$E75=""),"",ROUND(($E75-$D75)*1440,0))</f>
        <v/>
      </c>
      <c r="G75" s="28">
        <f>IF($F75="","",IF($F75&gt;=30,"OK","NG（30分未満）"))</f>
        <v/>
      </c>
      <c r="H75" s="26" t="n"/>
      <c r="I75" s="26" t="n"/>
      <c r="J75" s="24">
        <f>IF($H75="","",IF(AND($H75="小集団",$I75&gt;5),"要確認（小集団は5名程度まで：留意事項通知 第二の2(1)⑫(四)ア）",IF(AND($H75="小集団の組み合わせ",$I75&gt;10),"要確認（2の小集団まで：Q&amp;A VOL1 問17）","OK")))</f>
        <v/>
      </c>
      <c r="K75" s="26" t="n"/>
      <c r="L75" s="26" t="n"/>
      <c r="M75" s="26" t="n"/>
      <c r="N75" s="30" t="n"/>
      <c r="O75" s="30" t="n"/>
      <c r="P75" s="30" t="n"/>
      <c r="Q75" s="30" t="n"/>
      <c r="R75" s="26" t="n"/>
      <c r="S75" s="27" t="n"/>
      <c r="T75" s="27" t="n"/>
      <c r="U75" s="28">
        <f>IF(AND($G75="OK",$J75="OK",$B75&lt;&gt;"",$N75&lt;&gt;"",$K75&lt;&gt;"",$V75="可"),1,0)</f>
        <v/>
      </c>
      <c r="V75" s="24">
        <f>IF($K75="","",IFERROR(VLOOKUP($K75,'20_専門職員台帳'!$B$5:$L$24,11,FALSE),"台帳に未登録"))</f>
        <v/>
      </c>
    </row>
    <row r="76" ht="42" customHeight="1">
      <c r="A76" s="11" t="n">
        <v>72</v>
      </c>
      <c r="B76" s="26" t="n"/>
      <c r="C76" s="27" t="n"/>
      <c r="D76" s="34" t="n"/>
      <c r="E76" s="34" t="n"/>
      <c r="F76" s="28">
        <f>IF(OR($D76="",$E76=""),"",ROUND(($E76-$D76)*1440,0))</f>
        <v/>
      </c>
      <c r="G76" s="28">
        <f>IF($F76="","",IF($F76&gt;=30,"OK","NG（30分未満）"))</f>
        <v/>
      </c>
      <c r="H76" s="26" t="n"/>
      <c r="I76" s="26" t="n"/>
      <c r="J76" s="24">
        <f>IF($H76="","",IF(AND($H76="小集団",$I76&gt;5),"要確認（小集団は5名程度まで：留意事項通知 第二の2(1)⑫(四)ア）",IF(AND($H76="小集団の組み合わせ",$I76&gt;10),"要確認（2の小集団まで：Q&amp;A VOL1 問17）","OK")))</f>
        <v/>
      </c>
      <c r="K76" s="26" t="n"/>
      <c r="L76" s="26" t="n"/>
      <c r="M76" s="26" t="n"/>
      <c r="N76" s="30" t="n"/>
      <c r="O76" s="30" t="n"/>
      <c r="P76" s="30" t="n"/>
      <c r="Q76" s="30" t="n"/>
      <c r="R76" s="26" t="n"/>
      <c r="S76" s="27" t="n"/>
      <c r="T76" s="27" t="n"/>
      <c r="U76" s="28">
        <f>IF(AND($G76="OK",$J76="OK",$B76&lt;&gt;"",$N76&lt;&gt;"",$K76&lt;&gt;"",$V76="可"),1,0)</f>
        <v/>
      </c>
      <c r="V76" s="24">
        <f>IF($K76="","",IFERROR(VLOOKUP($K76,'20_専門職員台帳'!$B$5:$L$24,11,FALSE),"台帳に未登録"))</f>
        <v/>
      </c>
    </row>
    <row r="77" ht="42" customHeight="1">
      <c r="A77" s="11" t="n">
        <v>73</v>
      </c>
      <c r="B77" s="26" t="n"/>
      <c r="C77" s="27" t="n"/>
      <c r="D77" s="34" t="n"/>
      <c r="E77" s="34" t="n"/>
      <c r="F77" s="28">
        <f>IF(OR($D77="",$E77=""),"",ROUND(($E77-$D77)*1440,0))</f>
        <v/>
      </c>
      <c r="G77" s="28">
        <f>IF($F77="","",IF($F77&gt;=30,"OK","NG（30分未満）"))</f>
        <v/>
      </c>
      <c r="H77" s="26" t="n"/>
      <c r="I77" s="26" t="n"/>
      <c r="J77" s="24">
        <f>IF($H77="","",IF(AND($H77="小集団",$I77&gt;5),"要確認（小集団は5名程度まで：留意事項通知 第二の2(1)⑫(四)ア）",IF(AND($H77="小集団の組み合わせ",$I77&gt;10),"要確認（2の小集団まで：Q&amp;A VOL1 問17）","OK")))</f>
        <v/>
      </c>
      <c r="K77" s="26" t="n"/>
      <c r="L77" s="26" t="n"/>
      <c r="M77" s="26" t="n"/>
      <c r="N77" s="30" t="n"/>
      <c r="O77" s="30" t="n"/>
      <c r="P77" s="30" t="n"/>
      <c r="Q77" s="30" t="n"/>
      <c r="R77" s="26" t="n"/>
      <c r="S77" s="27" t="n"/>
      <c r="T77" s="27" t="n"/>
      <c r="U77" s="28">
        <f>IF(AND($G77="OK",$J77="OK",$B77&lt;&gt;"",$N77&lt;&gt;"",$K77&lt;&gt;"",$V77="可"),1,0)</f>
        <v/>
      </c>
      <c r="V77" s="24">
        <f>IF($K77="","",IFERROR(VLOOKUP($K77,'20_専門職員台帳'!$B$5:$L$24,11,FALSE),"台帳に未登録"))</f>
        <v/>
      </c>
    </row>
    <row r="78" ht="42" customHeight="1">
      <c r="A78" s="11" t="n">
        <v>74</v>
      </c>
      <c r="B78" s="26" t="n"/>
      <c r="C78" s="27" t="n"/>
      <c r="D78" s="34" t="n"/>
      <c r="E78" s="34" t="n"/>
      <c r="F78" s="28">
        <f>IF(OR($D78="",$E78=""),"",ROUND(($E78-$D78)*1440,0))</f>
        <v/>
      </c>
      <c r="G78" s="28">
        <f>IF($F78="","",IF($F78&gt;=30,"OK","NG（30分未満）"))</f>
        <v/>
      </c>
      <c r="H78" s="26" t="n"/>
      <c r="I78" s="26" t="n"/>
      <c r="J78" s="24">
        <f>IF($H78="","",IF(AND($H78="小集団",$I78&gt;5),"要確認（小集団は5名程度まで：留意事項通知 第二の2(1)⑫(四)ア）",IF(AND($H78="小集団の組み合わせ",$I78&gt;10),"要確認（2の小集団まで：Q&amp;A VOL1 問17）","OK")))</f>
        <v/>
      </c>
      <c r="K78" s="26" t="n"/>
      <c r="L78" s="26" t="n"/>
      <c r="M78" s="26" t="n"/>
      <c r="N78" s="30" t="n"/>
      <c r="O78" s="30" t="n"/>
      <c r="P78" s="30" t="n"/>
      <c r="Q78" s="30" t="n"/>
      <c r="R78" s="26" t="n"/>
      <c r="S78" s="27" t="n"/>
      <c r="T78" s="27" t="n"/>
      <c r="U78" s="28">
        <f>IF(AND($G78="OK",$J78="OK",$B78&lt;&gt;"",$N78&lt;&gt;"",$K78&lt;&gt;"",$V78="可"),1,0)</f>
        <v/>
      </c>
      <c r="V78" s="24">
        <f>IF($K78="","",IFERROR(VLOOKUP($K78,'20_専門職員台帳'!$B$5:$L$24,11,FALSE),"台帳に未登録"))</f>
        <v/>
      </c>
    </row>
    <row r="79" ht="42" customHeight="1">
      <c r="A79" s="11" t="n">
        <v>75</v>
      </c>
      <c r="B79" s="26" t="n"/>
      <c r="C79" s="27" t="n"/>
      <c r="D79" s="34" t="n"/>
      <c r="E79" s="34" t="n"/>
      <c r="F79" s="28">
        <f>IF(OR($D79="",$E79=""),"",ROUND(($E79-$D79)*1440,0))</f>
        <v/>
      </c>
      <c r="G79" s="28">
        <f>IF($F79="","",IF($F79&gt;=30,"OK","NG（30分未満）"))</f>
        <v/>
      </c>
      <c r="H79" s="26" t="n"/>
      <c r="I79" s="26" t="n"/>
      <c r="J79" s="24">
        <f>IF($H79="","",IF(AND($H79="小集団",$I79&gt;5),"要確認（小集団は5名程度まで：留意事項通知 第二の2(1)⑫(四)ア）",IF(AND($H79="小集団の組み合わせ",$I79&gt;10),"要確認（2の小集団まで：Q&amp;A VOL1 問17）","OK")))</f>
        <v/>
      </c>
      <c r="K79" s="26" t="n"/>
      <c r="L79" s="26" t="n"/>
      <c r="M79" s="26" t="n"/>
      <c r="N79" s="30" t="n"/>
      <c r="O79" s="30" t="n"/>
      <c r="P79" s="30" t="n"/>
      <c r="Q79" s="30" t="n"/>
      <c r="R79" s="26" t="n"/>
      <c r="S79" s="27" t="n"/>
      <c r="T79" s="27" t="n"/>
      <c r="U79" s="28">
        <f>IF(AND($G79="OK",$J79="OK",$B79&lt;&gt;"",$N79&lt;&gt;"",$K79&lt;&gt;"",$V79="可"),1,0)</f>
        <v/>
      </c>
      <c r="V79" s="24">
        <f>IF($K79="","",IFERROR(VLOOKUP($K79,'20_専門職員台帳'!$B$5:$L$24,11,FALSE),"台帳に未登録"))</f>
        <v/>
      </c>
    </row>
    <row r="80" ht="42" customHeight="1">
      <c r="A80" s="11" t="n">
        <v>76</v>
      </c>
      <c r="B80" s="26" t="n"/>
      <c r="C80" s="27" t="n"/>
      <c r="D80" s="34" t="n"/>
      <c r="E80" s="34" t="n"/>
      <c r="F80" s="28">
        <f>IF(OR($D80="",$E80=""),"",ROUND(($E80-$D80)*1440,0))</f>
        <v/>
      </c>
      <c r="G80" s="28">
        <f>IF($F80="","",IF($F80&gt;=30,"OK","NG（30分未満）"))</f>
        <v/>
      </c>
      <c r="H80" s="26" t="n"/>
      <c r="I80" s="26" t="n"/>
      <c r="J80" s="24">
        <f>IF($H80="","",IF(AND($H80="小集団",$I80&gt;5),"要確認（小集団は5名程度まで：留意事項通知 第二の2(1)⑫(四)ア）",IF(AND($H80="小集団の組み合わせ",$I80&gt;10),"要確認（2の小集団まで：Q&amp;A VOL1 問17）","OK")))</f>
        <v/>
      </c>
      <c r="K80" s="26" t="n"/>
      <c r="L80" s="26" t="n"/>
      <c r="M80" s="26" t="n"/>
      <c r="N80" s="30" t="n"/>
      <c r="O80" s="30" t="n"/>
      <c r="P80" s="30" t="n"/>
      <c r="Q80" s="30" t="n"/>
      <c r="R80" s="26" t="n"/>
      <c r="S80" s="27" t="n"/>
      <c r="T80" s="27" t="n"/>
      <c r="U80" s="28">
        <f>IF(AND($G80="OK",$J80="OK",$B80&lt;&gt;"",$N80&lt;&gt;"",$K80&lt;&gt;"",$V80="可"),1,0)</f>
        <v/>
      </c>
      <c r="V80" s="24">
        <f>IF($K80="","",IFERROR(VLOOKUP($K80,'20_専門職員台帳'!$B$5:$L$24,11,FALSE),"台帳に未登録"))</f>
        <v/>
      </c>
    </row>
    <row r="81" ht="42" customHeight="1">
      <c r="A81" s="11" t="n">
        <v>77</v>
      </c>
      <c r="B81" s="26" t="n"/>
      <c r="C81" s="27" t="n"/>
      <c r="D81" s="34" t="n"/>
      <c r="E81" s="34" t="n"/>
      <c r="F81" s="28">
        <f>IF(OR($D81="",$E81=""),"",ROUND(($E81-$D81)*1440,0))</f>
        <v/>
      </c>
      <c r="G81" s="28">
        <f>IF($F81="","",IF($F81&gt;=30,"OK","NG（30分未満）"))</f>
        <v/>
      </c>
      <c r="H81" s="26" t="n"/>
      <c r="I81" s="26" t="n"/>
      <c r="J81" s="24">
        <f>IF($H81="","",IF(AND($H81="小集団",$I81&gt;5),"要確認（小集団は5名程度まで：留意事項通知 第二の2(1)⑫(四)ア）",IF(AND($H81="小集団の組み合わせ",$I81&gt;10),"要確認（2の小集団まで：Q&amp;A VOL1 問17）","OK")))</f>
        <v/>
      </c>
      <c r="K81" s="26" t="n"/>
      <c r="L81" s="26" t="n"/>
      <c r="M81" s="26" t="n"/>
      <c r="N81" s="30" t="n"/>
      <c r="O81" s="30" t="n"/>
      <c r="P81" s="30" t="n"/>
      <c r="Q81" s="30" t="n"/>
      <c r="R81" s="26" t="n"/>
      <c r="S81" s="27" t="n"/>
      <c r="T81" s="27" t="n"/>
      <c r="U81" s="28">
        <f>IF(AND($G81="OK",$J81="OK",$B81&lt;&gt;"",$N81&lt;&gt;"",$K81&lt;&gt;"",$V81="可"),1,0)</f>
        <v/>
      </c>
      <c r="V81" s="24">
        <f>IF($K81="","",IFERROR(VLOOKUP($K81,'20_専門職員台帳'!$B$5:$L$24,11,FALSE),"台帳に未登録"))</f>
        <v/>
      </c>
    </row>
    <row r="82" ht="42" customHeight="1">
      <c r="A82" s="11" t="n">
        <v>78</v>
      </c>
      <c r="B82" s="26" t="n"/>
      <c r="C82" s="27" t="n"/>
      <c r="D82" s="34" t="n"/>
      <c r="E82" s="34" t="n"/>
      <c r="F82" s="28">
        <f>IF(OR($D82="",$E82=""),"",ROUND(($E82-$D82)*1440,0))</f>
        <v/>
      </c>
      <c r="G82" s="28">
        <f>IF($F82="","",IF($F82&gt;=30,"OK","NG（30分未満）"))</f>
        <v/>
      </c>
      <c r="H82" s="26" t="n"/>
      <c r="I82" s="26" t="n"/>
      <c r="J82" s="24">
        <f>IF($H82="","",IF(AND($H82="小集団",$I82&gt;5),"要確認（小集団は5名程度まで：留意事項通知 第二の2(1)⑫(四)ア）",IF(AND($H82="小集団の組み合わせ",$I82&gt;10),"要確認（2の小集団まで：Q&amp;A VOL1 問17）","OK")))</f>
        <v/>
      </c>
      <c r="K82" s="26" t="n"/>
      <c r="L82" s="26" t="n"/>
      <c r="M82" s="26" t="n"/>
      <c r="N82" s="30" t="n"/>
      <c r="O82" s="30" t="n"/>
      <c r="P82" s="30" t="n"/>
      <c r="Q82" s="30" t="n"/>
      <c r="R82" s="26" t="n"/>
      <c r="S82" s="27" t="n"/>
      <c r="T82" s="27" t="n"/>
      <c r="U82" s="28">
        <f>IF(AND($G82="OK",$J82="OK",$B82&lt;&gt;"",$N82&lt;&gt;"",$K82&lt;&gt;"",$V82="可"),1,0)</f>
        <v/>
      </c>
      <c r="V82" s="24">
        <f>IF($K82="","",IFERROR(VLOOKUP($K82,'20_専門職員台帳'!$B$5:$L$24,11,FALSE),"台帳に未登録"))</f>
        <v/>
      </c>
    </row>
    <row r="83" ht="42" customHeight="1">
      <c r="A83" s="11" t="n">
        <v>79</v>
      </c>
      <c r="B83" s="26" t="n"/>
      <c r="C83" s="27" t="n"/>
      <c r="D83" s="34" t="n"/>
      <c r="E83" s="34" t="n"/>
      <c r="F83" s="28">
        <f>IF(OR($D83="",$E83=""),"",ROUND(($E83-$D83)*1440,0))</f>
        <v/>
      </c>
      <c r="G83" s="28">
        <f>IF($F83="","",IF($F83&gt;=30,"OK","NG（30分未満）"))</f>
        <v/>
      </c>
      <c r="H83" s="26" t="n"/>
      <c r="I83" s="26" t="n"/>
      <c r="J83" s="24">
        <f>IF($H83="","",IF(AND($H83="小集団",$I83&gt;5),"要確認（小集団は5名程度まで：留意事項通知 第二の2(1)⑫(四)ア）",IF(AND($H83="小集団の組み合わせ",$I83&gt;10),"要確認（2の小集団まで：Q&amp;A VOL1 問17）","OK")))</f>
        <v/>
      </c>
      <c r="K83" s="26" t="n"/>
      <c r="L83" s="26" t="n"/>
      <c r="M83" s="26" t="n"/>
      <c r="N83" s="30" t="n"/>
      <c r="O83" s="30" t="n"/>
      <c r="P83" s="30" t="n"/>
      <c r="Q83" s="30" t="n"/>
      <c r="R83" s="26" t="n"/>
      <c r="S83" s="27" t="n"/>
      <c r="T83" s="27" t="n"/>
      <c r="U83" s="28">
        <f>IF(AND($G83="OK",$J83="OK",$B83&lt;&gt;"",$N83&lt;&gt;"",$K83&lt;&gt;"",$V83="可"),1,0)</f>
        <v/>
      </c>
      <c r="V83" s="24">
        <f>IF($K83="","",IFERROR(VLOOKUP($K83,'20_専門職員台帳'!$B$5:$L$24,11,FALSE),"台帳に未登録"))</f>
        <v/>
      </c>
    </row>
    <row r="84" ht="42" customHeight="1">
      <c r="A84" s="11" t="n">
        <v>80</v>
      </c>
      <c r="B84" s="26" t="n"/>
      <c r="C84" s="27" t="n"/>
      <c r="D84" s="34" t="n"/>
      <c r="E84" s="34" t="n"/>
      <c r="F84" s="28">
        <f>IF(OR($D84="",$E84=""),"",ROUND(($E84-$D84)*1440,0))</f>
        <v/>
      </c>
      <c r="G84" s="28">
        <f>IF($F84="","",IF($F84&gt;=30,"OK","NG（30分未満）"))</f>
        <v/>
      </c>
      <c r="H84" s="26" t="n"/>
      <c r="I84" s="26" t="n"/>
      <c r="J84" s="24">
        <f>IF($H84="","",IF(AND($H84="小集団",$I84&gt;5),"要確認（小集団は5名程度まで：留意事項通知 第二の2(1)⑫(四)ア）",IF(AND($H84="小集団の組み合わせ",$I84&gt;10),"要確認（2の小集団まで：Q&amp;A VOL1 問17）","OK")))</f>
        <v/>
      </c>
      <c r="K84" s="26" t="n"/>
      <c r="L84" s="26" t="n"/>
      <c r="M84" s="26" t="n"/>
      <c r="N84" s="30" t="n"/>
      <c r="O84" s="30" t="n"/>
      <c r="P84" s="30" t="n"/>
      <c r="Q84" s="30" t="n"/>
      <c r="R84" s="26" t="n"/>
      <c r="S84" s="27" t="n"/>
      <c r="T84" s="27" t="n"/>
      <c r="U84" s="28">
        <f>IF(AND($G84="OK",$J84="OK",$B84&lt;&gt;"",$N84&lt;&gt;"",$K84&lt;&gt;"",$V84="可"),1,0)</f>
        <v/>
      </c>
      <c r="V84" s="24">
        <f>IF($K84="","",IFERROR(VLOOKUP($K84,'20_専門職員台帳'!$B$5:$L$24,11,FALSE),"台帳に未登録"))</f>
        <v/>
      </c>
    </row>
    <row r="85" ht="42" customHeight="1">
      <c r="A85" s="11" t="n">
        <v>81</v>
      </c>
      <c r="B85" s="26" t="n"/>
      <c r="C85" s="27" t="n"/>
      <c r="D85" s="34" t="n"/>
      <c r="E85" s="34" t="n"/>
      <c r="F85" s="28">
        <f>IF(OR($D85="",$E85=""),"",ROUND(($E85-$D85)*1440,0))</f>
        <v/>
      </c>
      <c r="G85" s="28">
        <f>IF($F85="","",IF($F85&gt;=30,"OK","NG（30分未満）"))</f>
        <v/>
      </c>
      <c r="H85" s="26" t="n"/>
      <c r="I85" s="26" t="n"/>
      <c r="J85" s="24">
        <f>IF($H85="","",IF(AND($H85="小集団",$I85&gt;5),"要確認（小集団は5名程度まで：留意事項通知 第二の2(1)⑫(四)ア）",IF(AND($H85="小集団の組み合わせ",$I85&gt;10),"要確認（2の小集団まで：Q&amp;A VOL1 問17）","OK")))</f>
        <v/>
      </c>
      <c r="K85" s="26" t="n"/>
      <c r="L85" s="26" t="n"/>
      <c r="M85" s="26" t="n"/>
      <c r="N85" s="30" t="n"/>
      <c r="O85" s="30" t="n"/>
      <c r="P85" s="30" t="n"/>
      <c r="Q85" s="30" t="n"/>
      <c r="R85" s="26" t="n"/>
      <c r="S85" s="27" t="n"/>
      <c r="T85" s="27" t="n"/>
      <c r="U85" s="28">
        <f>IF(AND($G85="OK",$J85="OK",$B85&lt;&gt;"",$N85&lt;&gt;"",$K85&lt;&gt;"",$V85="可"),1,0)</f>
        <v/>
      </c>
      <c r="V85" s="24">
        <f>IF($K85="","",IFERROR(VLOOKUP($K85,'20_専門職員台帳'!$B$5:$L$24,11,FALSE),"台帳に未登録"))</f>
        <v/>
      </c>
    </row>
    <row r="86" ht="42" customHeight="1">
      <c r="A86" s="11" t="n">
        <v>82</v>
      </c>
      <c r="B86" s="26" t="n"/>
      <c r="C86" s="27" t="n"/>
      <c r="D86" s="34" t="n"/>
      <c r="E86" s="34" t="n"/>
      <c r="F86" s="28">
        <f>IF(OR($D86="",$E86=""),"",ROUND(($E86-$D86)*1440,0))</f>
        <v/>
      </c>
      <c r="G86" s="28">
        <f>IF($F86="","",IF($F86&gt;=30,"OK","NG（30分未満）"))</f>
        <v/>
      </c>
      <c r="H86" s="26" t="n"/>
      <c r="I86" s="26" t="n"/>
      <c r="J86" s="24">
        <f>IF($H86="","",IF(AND($H86="小集団",$I86&gt;5),"要確認（小集団は5名程度まで：留意事項通知 第二の2(1)⑫(四)ア）",IF(AND($H86="小集団の組み合わせ",$I86&gt;10),"要確認（2の小集団まで：Q&amp;A VOL1 問17）","OK")))</f>
        <v/>
      </c>
      <c r="K86" s="26" t="n"/>
      <c r="L86" s="26" t="n"/>
      <c r="M86" s="26" t="n"/>
      <c r="N86" s="30" t="n"/>
      <c r="O86" s="30" t="n"/>
      <c r="P86" s="30" t="n"/>
      <c r="Q86" s="30" t="n"/>
      <c r="R86" s="26" t="n"/>
      <c r="S86" s="27" t="n"/>
      <c r="T86" s="27" t="n"/>
      <c r="U86" s="28">
        <f>IF(AND($G86="OK",$J86="OK",$B86&lt;&gt;"",$N86&lt;&gt;"",$K86&lt;&gt;"",$V86="可"),1,0)</f>
        <v/>
      </c>
      <c r="V86" s="24">
        <f>IF($K86="","",IFERROR(VLOOKUP($K86,'20_専門職員台帳'!$B$5:$L$24,11,FALSE),"台帳に未登録"))</f>
        <v/>
      </c>
    </row>
    <row r="87" ht="42" customHeight="1">
      <c r="A87" s="11" t="n">
        <v>83</v>
      </c>
      <c r="B87" s="26" t="n"/>
      <c r="C87" s="27" t="n"/>
      <c r="D87" s="34" t="n"/>
      <c r="E87" s="34" t="n"/>
      <c r="F87" s="28">
        <f>IF(OR($D87="",$E87=""),"",ROUND(($E87-$D87)*1440,0))</f>
        <v/>
      </c>
      <c r="G87" s="28">
        <f>IF($F87="","",IF($F87&gt;=30,"OK","NG（30分未満）"))</f>
        <v/>
      </c>
      <c r="H87" s="26" t="n"/>
      <c r="I87" s="26" t="n"/>
      <c r="J87" s="24">
        <f>IF($H87="","",IF(AND($H87="小集団",$I87&gt;5),"要確認（小集団は5名程度まで：留意事項通知 第二の2(1)⑫(四)ア）",IF(AND($H87="小集団の組み合わせ",$I87&gt;10),"要確認（2の小集団まで：Q&amp;A VOL1 問17）","OK")))</f>
        <v/>
      </c>
      <c r="K87" s="26" t="n"/>
      <c r="L87" s="26" t="n"/>
      <c r="M87" s="26" t="n"/>
      <c r="N87" s="30" t="n"/>
      <c r="O87" s="30" t="n"/>
      <c r="P87" s="30" t="n"/>
      <c r="Q87" s="30" t="n"/>
      <c r="R87" s="26" t="n"/>
      <c r="S87" s="27" t="n"/>
      <c r="T87" s="27" t="n"/>
      <c r="U87" s="28">
        <f>IF(AND($G87="OK",$J87="OK",$B87&lt;&gt;"",$N87&lt;&gt;"",$K87&lt;&gt;"",$V87="可"),1,0)</f>
        <v/>
      </c>
      <c r="V87" s="24">
        <f>IF($K87="","",IFERROR(VLOOKUP($K87,'20_専門職員台帳'!$B$5:$L$24,11,FALSE),"台帳に未登録"))</f>
        <v/>
      </c>
    </row>
    <row r="88" ht="42" customHeight="1">
      <c r="A88" s="11" t="n">
        <v>84</v>
      </c>
      <c r="B88" s="26" t="n"/>
      <c r="C88" s="27" t="n"/>
      <c r="D88" s="34" t="n"/>
      <c r="E88" s="34" t="n"/>
      <c r="F88" s="28">
        <f>IF(OR($D88="",$E88=""),"",ROUND(($E88-$D88)*1440,0))</f>
        <v/>
      </c>
      <c r="G88" s="28">
        <f>IF($F88="","",IF($F88&gt;=30,"OK","NG（30分未満）"))</f>
        <v/>
      </c>
      <c r="H88" s="26" t="n"/>
      <c r="I88" s="26" t="n"/>
      <c r="J88" s="24">
        <f>IF($H88="","",IF(AND($H88="小集団",$I88&gt;5),"要確認（小集団は5名程度まで：留意事項通知 第二の2(1)⑫(四)ア）",IF(AND($H88="小集団の組み合わせ",$I88&gt;10),"要確認（2の小集団まで：Q&amp;A VOL1 問17）","OK")))</f>
        <v/>
      </c>
      <c r="K88" s="26" t="n"/>
      <c r="L88" s="26" t="n"/>
      <c r="M88" s="26" t="n"/>
      <c r="N88" s="30" t="n"/>
      <c r="O88" s="30" t="n"/>
      <c r="P88" s="30" t="n"/>
      <c r="Q88" s="30" t="n"/>
      <c r="R88" s="26" t="n"/>
      <c r="S88" s="27" t="n"/>
      <c r="T88" s="27" t="n"/>
      <c r="U88" s="28">
        <f>IF(AND($G88="OK",$J88="OK",$B88&lt;&gt;"",$N88&lt;&gt;"",$K88&lt;&gt;"",$V88="可"),1,0)</f>
        <v/>
      </c>
      <c r="V88" s="24">
        <f>IF($K88="","",IFERROR(VLOOKUP($K88,'20_専門職員台帳'!$B$5:$L$24,11,FALSE),"台帳に未登録"))</f>
        <v/>
      </c>
    </row>
    <row r="89" ht="42" customHeight="1">
      <c r="A89" s="11" t="n">
        <v>85</v>
      </c>
      <c r="B89" s="26" t="n"/>
      <c r="C89" s="27" t="n"/>
      <c r="D89" s="34" t="n"/>
      <c r="E89" s="34" t="n"/>
      <c r="F89" s="28">
        <f>IF(OR($D89="",$E89=""),"",ROUND(($E89-$D89)*1440,0))</f>
        <v/>
      </c>
      <c r="G89" s="28">
        <f>IF($F89="","",IF($F89&gt;=30,"OK","NG（30分未満）"))</f>
        <v/>
      </c>
      <c r="H89" s="26" t="n"/>
      <c r="I89" s="26" t="n"/>
      <c r="J89" s="24">
        <f>IF($H89="","",IF(AND($H89="小集団",$I89&gt;5),"要確認（小集団は5名程度まで：留意事項通知 第二の2(1)⑫(四)ア）",IF(AND($H89="小集団の組み合わせ",$I89&gt;10),"要確認（2の小集団まで：Q&amp;A VOL1 問17）","OK")))</f>
        <v/>
      </c>
      <c r="K89" s="26" t="n"/>
      <c r="L89" s="26" t="n"/>
      <c r="M89" s="26" t="n"/>
      <c r="N89" s="30" t="n"/>
      <c r="O89" s="30" t="n"/>
      <c r="P89" s="30" t="n"/>
      <c r="Q89" s="30" t="n"/>
      <c r="R89" s="26" t="n"/>
      <c r="S89" s="27" t="n"/>
      <c r="T89" s="27" t="n"/>
      <c r="U89" s="28">
        <f>IF(AND($G89="OK",$J89="OK",$B89&lt;&gt;"",$N89&lt;&gt;"",$K89&lt;&gt;"",$V89="可"),1,0)</f>
        <v/>
      </c>
      <c r="V89" s="24">
        <f>IF($K89="","",IFERROR(VLOOKUP($K89,'20_専門職員台帳'!$B$5:$L$24,11,FALSE),"台帳に未登録"))</f>
        <v/>
      </c>
    </row>
    <row r="90" ht="42" customHeight="1">
      <c r="A90" s="11" t="n">
        <v>86</v>
      </c>
      <c r="B90" s="26" t="n"/>
      <c r="C90" s="27" t="n"/>
      <c r="D90" s="34" t="n"/>
      <c r="E90" s="34" t="n"/>
      <c r="F90" s="28">
        <f>IF(OR($D90="",$E90=""),"",ROUND(($E90-$D90)*1440,0))</f>
        <v/>
      </c>
      <c r="G90" s="28">
        <f>IF($F90="","",IF($F90&gt;=30,"OK","NG（30分未満）"))</f>
        <v/>
      </c>
      <c r="H90" s="26" t="n"/>
      <c r="I90" s="26" t="n"/>
      <c r="J90" s="24">
        <f>IF($H90="","",IF(AND($H90="小集団",$I90&gt;5),"要確認（小集団は5名程度まで：留意事項通知 第二の2(1)⑫(四)ア）",IF(AND($H90="小集団の組み合わせ",$I90&gt;10),"要確認（2の小集団まで：Q&amp;A VOL1 問17）","OK")))</f>
        <v/>
      </c>
      <c r="K90" s="26" t="n"/>
      <c r="L90" s="26" t="n"/>
      <c r="M90" s="26" t="n"/>
      <c r="N90" s="30" t="n"/>
      <c r="O90" s="30" t="n"/>
      <c r="P90" s="30" t="n"/>
      <c r="Q90" s="30" t="n"/>
      <c r="R90" s="26" t="n"/>
      <c r="S90" s="27" t="n"/>
      <c r="T90" s="27" t="n"/>
      <c r="U90" s="28">
        <f>IF(AND($G90="OK",$J90="OK",$B90&lt;&gt;"",$N90&lt;&gt;"",$K90&lt;&gt;"",$V90="可"),1,0)</f>
        <v/>
      </c>
      <c r="V90" s="24">
        <f>IF($K90="","",IFERROR(VLOOKUP($K90,'20_専門職員台帳'!$B$5:$L$24,11,FALSE),"台帳に未登録"))</f>
        <v/>
      </c>
    </row>
    <row r="91" ht="42" customHeight="1">
      <c r="A91" s="11" t="n">
        <v>87</v>
      </c>
      <c r="B91" s="26" t="n"/>
      <c r="C91" s="27" t="n"/>
      <c r="D91" s="34" t="n"/>
      <c r="E91" s="34" t="n"/>
      <c r="F91" s="28">
        <f>IF(OR($D91="",$E91=""),"",ROUND(($E91-$D91)*1440,0))</f>
        <v/>
      </c>
      <c r="G91" s="28">
        <f>IF($F91="","",IF($F91&gt;=30,"OK","NG（30分未満）"))</f>
        <v/>
      </c>
      <c r="H91" s="26" t="n"/>
      <c r="I91" s="26" t="n"/>
      <c r="J91" s="24">
        <f>IF($H91="","",IF(AND($H91="小集団",$I91&gt;5),"要確認（小集団は5名程度まで：留意事項通知 第二の2(1)⑫(四)ア）",IF(AND($H91="小集団の組み合わせ",$I91&gt;10),"要確認（2の小集団まで：Q&amp;A VOL1 問17）","OK")))</f>
        <v/>
      </c>
      <c r="K91" s="26" t="n"/>
      <c r="L91" s="26" t="n"/>
      <c r="M91" s="26" t="n"/>
      <c r="N91" s="30" t="n"/>
      <c r="O91" s="30" t="n"/>
      <c r="P91" s="30" t="n"/>
      <c r="Q91" s="30" t="n"/>
      <c r="R91" s="26" t="n"/>
      <c r="S91" s="27" t="n"/>
      <c r="T91" s="27" t="n"/>
      <c r="U91" s="28">
        <f>IF(AND($G91="OK",$J91="OK",$B91&lt;&gt;"",$N91&lt;&gt;"",$K91&lt;&gt;"",$V91="可"),1,0)</f>
        <v/>
      </c>
      <c r="V91" s="24">
        <f>IF($K91="","",IFERROR(VLOOKUP($K91,'20_専門職員台帳'!$B$5:$L$24,11,FALSE),"台帳に未登録"))</f>
        <v/>
      </c>
    </row>
    <row r="92" ht="42" customHeight="1">
      <c r="A92" s="11" t="n">
        <v>88</v>
      </c>
      <c r="B92" s="26" t="n"/>
      <c r="C92" s="27" t="n"/>
      <c r="D92" s="34" t="n"/>
      <c r="E92" s="34" t="n"/>
      <c r="F92" s="28">
        <f>IF(OR($D92="",$E92=""),"",ROUND(($E92-$D92)*1440,0))</f>
        <v/>
      </c>
      <c r="G92" s="28">
        <f>IF($F92="","",IF($F92&gt;=30,"OK","NG（30分未満）"))</f>
        <v/>
      </c>
      <c r="H92" s="26" t="n"/>
      <c r="I92" s="26" t="n"/>
      <c r="J92" s="24">
        <f>IF($H92="","",IF(AND($H92="小集団",$I92&gt;5),"要確認（小集団は5名程度まで：留意事項通知 第二の2(1)⑫(四)ア）",IF(AND($H92="小集団の組み合わせ",$I92&gt;10),"要確認（2の小集団まで：Q&amp;A VOL1 問17）","OK")))</f>
        <v/>
      </c>
      <c r="K92" s="26" t="n"/>
      <c r="L92" s="26" t="n"/>
      <c r="M92" s="26" t="n"/>
      <c r="N92" s="30" t="n"/>
      <c r="O92" s="30" t="n"/>
      <c r="P92" s="30" t="n"/>
      <c r="Q92" s="30" t="n"/>
      <c r="R92" s="26" t="n"/>
      <c r="S92" s="27" t="n"/>
      <c r="T92" s="27" t="n"/>
      <c r="U92" s="28">
        <f>IF(AND($G92="OK",$J92="OK",$B92&lt;&gt;"",$N92&lt;&gt;"",$K92&lt;&gt;"",$V92="可"),1,0)</f>
        <v/>
      </c>
      <c r="V92" s="24">
        <f>IF($K92="","",IFERROR(VLOOKUP($K92,'20_専門職員台帳'!$B$5:$L$24,11,FALSE),"台帳に未登録"))</f>
        <v/>
      </c>
    </row>
    <row r="93" ht="42" customHeight="1">
      <c r="A93" s="11" t="n">
        <v>89</v>
      </c>
      <c r="B93" s="26" t="n"/>
      <c r="C93" s="27" t="n"/>
      <c r="D93" s="34" t="n"/>
      <c r="E93" s="34" t="n"/>
      <c r="F93" s="28">
        <f>IF(OR($D93="",$E93=""),"",ROUND(($E93-$D93)*1440,0))</f>
        <v/>
      </c>
      <c r="G93" s="28">
        <f>IF($F93="","",IF($F93&gt;=30,"OK","NG（30分未満）"))</f>
        <v/>
      </c>
      <c r="H93" s="26" t="n"/>
      <c r="I93" s="26" t="n"/>
      <c r="J93" s="24">
        <f>IF($H93="","",IF(AND($H93="小集団",$I93&gt;5),"要確認（小集団は5名程度まで：留意事項通知 第二の2(1)⑫(四)ア）",IF(AND($H93="小集団の組み合わせ",$I93&gt;10),"要確認（2の小集団まで：Q&amp;A VOL1 問17）","OK")))</f>
        <v/>
      </c>
      <c r="K93" s="26" t="n"/>
      <c r="L93" s="26" t="n"/>
      <c r="M93" s="26" t="n"/>
      <c r="N93" s="30" t="n"/>
      <c r="O93" s="30" t="n"/>
      <c r="P93" s="30" t="n"/>
      <c r="Q93" s="30" t="n"/>
      <c r="R93" s="26" t="n"/>
      <c r="S93" s="27" t="n"/>
      <c r="T93" s="27" t="n"/>
      <c r="U93" s="28">
        <f>IF(AND($G93="OK",$J93="OK",$B93&lt;&gt;"",$N93&lt;&gt;"",$K93&lt;&gt;"",$V93="可"),1,0)</f>
        <v/>
      </c>
      <c r="V93" s="24">
        <f>IF($K93="","",IFERROR(VLOOKUP($K93,'20_専門職員台帳'!$B$5:$L$24,11,FALSE),"台帳に未登録"))</f>
        <v/>
      </c>
    </row>
    <row r="94" ht="42" customHeight="1">
      <c r="A94" s="11" t="n">
        <v>90</v>
      </c>
      <c r="B94" s="26" t="n"/>
      <c r="C94" s="27" t="n"/>
      <c r="D94" s="34" t="n"/>
      <c r="E94" s="34" t="n"/>
      <c r="F94" s="28">
        <f>IF(OR($D94="",$E94=""),"",ROUND(($E94-$D94)*1440,0))</f>
        <v/>
      </c>
      <c r="G94" s="28">
        <f>IF($F94="","",IF($F94&gt;=30,"OK","NG（30分未満）"))</f>
        <v/>
      </c>
      <c r="H94" s="26" t="n"/>
      <c r="I94" s="26" t="n"/>
      <c r="J94" s="24">
        <f>IF($H94="","",IF(AND($H94="小集団",$I94&gt;5),"要確認（小集団は5名程度まで：留意事項通知 第二の2(1)⑫(四)ア）",IF(AND($H94="小集団の組み合わせ",$I94&gt;10),"要確認（2の小集団まで：Q&amp;A VOL1 問17）","OK")))</f>
        <v/>
      </c>
      <c r="K94" s="26" t="n"/>
      <c r="L94" s="26" t="n"/>
      <c r="M94" s="26" t="n"/>
      <c r="N94" s="30" t="n"/>
      <c r="O94" s="30" t="n"/>
      <c r="P94" s="30" t="n"/>
      <c r="Q94" s="30" t="n"/>
      <c r="R94" s="26" t="n"/>
      <c r="S94" s="27" t="n"/>
      <c r="T94" s="27" t="n"/>
      <c r="U94" s="28">
        <f>IF(AND($G94="OK",$J94="OK",$B94&lt;&gt;"",$N94&lt;&gt;"",$K94&lt;&gt;"",$V94="可"),1,0)</f>
        <v/>
      </c>
      <c r="V94" s="24">
        <f>IF($K94="","",IFERROR(VLOOKUP($K94,'20_専門職員台帳'!$B$5:$L$24,11,FALSE),"台帳に未登録"))</f>
        <v/>
      </c>
    </row>
    <row r="95" ht="42" customHeight="1">
      <c r="A95" s="11" t="n">
        <v>91</v>
      </c>
      <c r="B95" s="26" t="n"/>
      <c r="C95" s="27" t="n"/>
      <c r="D95" s="34" t="n"/>
      <c r="E95" s="34" t="n"/>
      <c r="F95" s="28">
        <f>IF(OR($D95="",$E95=""),"",ROUND(($E95-$D95)*1440,0))</f>
        <v/>
      </c>
      <c r="G95" s="28">
        <f>IF($F95="","",IF($F95&gt;=30,"OK","NG（30分未満）"))</f>
        <v/>
      </c>
      <c r="H95" s="26" t="n"/>
      <c r="I95" s="26" t="n"/>
      <c r="J95" s="24">
        <f>IF($H95="","",IF(AND($H95="小集団",$I95&gt;5),"要確認（小集団は5名程度まで：留意事項通知 第二の2(1)⑫(四)ア）",IF(AND($H95="小集団の組み合わせ",$I95&gt;10),"要確認（2の小集団まで：Q&amp;A VOL1 問17）","OK")))</f>
        <v/>
      </c>
      <c r="K95" s="26" t="n"/>
      <c r="L95" s="26" t="n"/>
      <c r="M95" s="26" t="n"/>
      <c r="N95" s="30" t="n"/>
      <c r="O95" s="30" t="n"/>
      <c r="P95" s="30" t="n"/>
      <c r="Q95" s="30" t="n"/>
      <c r="R95" s="26" t="n"/>
      <c r="S95" s="27" t="n"/>
      <c r="T95" s="27" t="n"/>
      <c r="U95" s="28">
        <f>IF(AND($G95="OK",$J95="OK",$B95&lt;&gt;"",$N95&lt;&gt;"",$K95&lt;&gt;"",$V95="可"),1,0)</f>
        <v/>
      </c>
      <c r="V95" s="24">
        <f>IF($K95="","",IFERROR(VLOOKUP($K95,'20_専門職員台帳'!$B$5:$L$24,11,FALSE),"台帳に未登録"))</f>
        <v/>
      </c>
    </row>
    <row r="96" ht="42" customHeight="1">
      <c r="A96" s="11" t="n">
        <v>92</v>
      </c>
      <c r="B96" s="26" t="n"/>
      <c r="C96" s="27" t="n"/>
      <c r="D96" s="34" t="n"/>
      <c r="E96" s="34" t="n"/>
      <c r="F96" s="28">
        <f>IF(OR($D96="",$E96=""),"",ROUND(($E96-$D96)*1440,0))</f>
        <v/>
      </c>
      <c r="G96" s="28">
        <f>IF($F96="","",IF($F96&gt;=30,"OK","NG（30分未満）"))</f>
        <v/>
      </c>
      <c r="H96" s="26" t="n"/>
      <c r="I96" s="26" t="n"/>
      <c r="J96" s="24">
        <f>IF($H96="","",IF(AND($H96="小集団",$I96&gt;5),"要確認（小集団は5名程度まで：留意事項通知 第二の2(1)⑫(四)ア）",IF(AND($H96="小集団の組み合わせ",$I96&gt;10),"要確認（2の小集団まで：Q&amp;A VOL1 問17）","OK")))</f>
        <v/>
      </c>
      <c r="K96" s="26" t="n"/>
      <c r="L96" s="26" t="n"/>
      <c r="M96" s="26" t="n"/>
      <c r="N96" s="30" t="n"/>
      <c r="O96" s="30" t="n"/>
      <c r="P96" s="30" t="n"/>
      <c r="Q96" s="30" t="n"/>
      <c r="R96" s="26" t="n"/>
      <c r="S96" s="27" t="n"/>
      <c r="T96" s="27" t="n"/>
      <c r="U96" s="28">
        <f>IF(AND($G96="OK",$J96="OK",$B96&lt;&gt;"",$N96&lt;&gt;"",$K96&lt;&gt;"",$V96="可"),1,0)</f>
        <v/>
      </c>
      <c r="V96" s="24">
        <f>IF($K96="","",IFERROR(VLOOKUP($K96,'20_専門職員台帳'!$B$5:$L$24,11,FALSE),"台帳に未登録"))</f>
        <v/>
      </c>
    </row>
    <row r="97" ht="42" customHeight="1">
      <c r="A97" s="11" t="n">
        <v>93</v>
      </c>
      <c r="B97" s="26" t="n"/>
      <c r="C97" s="27" t="n"/>
      <c r="D97" s="34" t="n"/>
      <c r="E97" s="34" t="n"/>
      <c r="F97" s="28">
        <f>IF(OR($D97="",$E97=""),"",ROUND(($E97-$D97)*1440,0))</f>
        <v/>
      </c>
      <c r="G97" s="28">
        <f>IF($F97="","",IF($F97&gt;=30,"OK","NG（30分未満）"))</f>
        <v/>
      </c>
      <c r="H97" s="26" t="n"/>
      <c r="I97" s="26" t="n"/>
      <c r="J97" s="24">
        <f>IF($H97="","",IF(AND($H97="小集団",$I97&gt;5),"要確認（小集団は5名程度まで：留意事項通知 第二の2(1)⑫(四)ア）",IF(AND($H97="小集団の組み合わせ",$I97&gt;10),"要確認（2の小集団まで：Q&amp;A VOL1 問17）","OK")))</f>
        <v/>
      </c>
      <c r="K97" s="26" t="n"/>
      <c r="L97" s="26" t="n"/>
      <c r="M97" s="26" t="n"/>
      <c r="N97" s="30" t="n"/>
      <c r="O97" s="30" t="n"/>
      <c r="P97" s="30" t="n"/>
      <c r="Q97" s="30" t="n"/>
      <c r="R97" s="26" t="n"/>
      <c r="S97" s="27" t="n"/>
      <c r="T97" s="27" t="n"/>
      <c r="U97" s="28">
        <f>IF(AND($G97="OK",$J97="OK",$B97&lt;&gt;"",$N97&lt;&gt;"",$K97&lt;&gt;"",$V97="可"),1,0)</f>
        <v/>
      </c>
      <c r="V97" s="24">
        <f>IF($K97="","",IFERROR(VLOOKUP($K97,'20_専門職員台帳'!$B$5:$L$24,11,FALSE),"台帳に未登録"))</f>
        <v/>
      </c>
    </row>
    <row r="98" ht="42" customHeight="1">
      <c r="A98" s="11" t="n">
        <v>94</v>
      </c>
      <c r="B98" s="26" t="n"/>
      <c r="C98" s="27" t="n"/>
      <c r="D98" s="34" t="n"/>
      <c r="E98" s="34" t="n"/>
      <c r="F98" s="28">
        <f>IF(OR($D98="",$E98=""),"",ROUND(($E98-$D98)*1440,0))</f>
        <v/>
      </c>
      <c r="G98" s="28">
        <f>IF($F98="","",IF($F98&gt;=30,"OK","NG（30分未満）"))</f>
        <v/>
      </c>
      <c r="H98" s="26" t="n"/>
      <c r="I98" s="26" t="n"/>
      <c r="J98" s="24">
        <f>IF($H98="","",IF(AND($H98="小集団",$I98&gt;5),"要確認（小集団は5名程度まで：留意事項通知 第二の2(1)⑫(四)ア）",IF(AND($H98="小集団の組み合わせ",$I98&gt;10),"要確認（2の小集団まで：Q&amp;A VOL1 問17）","OK")))</f>
        <v/>
      </c>
      <c r="K98" s="26" t="n"/>
      <c r="L98" s="26" t="n"/>
      <c r="M98" s="26" t="n"/>
      <c r="N98" s="30" t="n"/>
      <c r="O98" s="30" t="n"/>
      <c r="P98" s="30" t="n"/>
      <c r="Q98" s="30" t="n"/>
      <c r="R98" s="26" t="n"/>
      <c r="S98" s="27" t="n"/>
      <c r="T98" s="27" t="n"/>
      <c r="U98" s="28">
        <f>IF(AND($G98="OK",$J98="OK",$B98&lt;&gt;"",$N98&lt;&gt;"",$K98&lt;&gt;"",$V98="可"),1,0)</f>
        <v/>
      </c>
      <c r="V98" s="24">
        <f>IF($K98="","",IFERROR(VLOOKUP($K98,'20_専門職員台帳'!$B$5:$L$24,11,FALSE),"台帳に未登録"))</f>
        <v/>
      </c>
    </row>
    <row r="99" ht="42" customHeight="1">
      <c r="A99" s="11" t="n">
        <v>95</v>
      </c>
      <c r="B99" s="26" t="n"/>
      <c r="C99" s="27" t="n"/>
      <c r="D99" s="34" t="n"/>
      <c r="E99" s="34" t="n"/>
      <c r="F99" s="28">
        <f>IF(OR($D99="",$E99=""),"",ROUND(($E99-$D99)*1440,0))</f>
        <v/>
      </c>
      <c r="G99" s="28">
        <f>IF($F99="","",IF($F99&gt;=30,"OK","NG（30分未満）"))</f>
        <v/>
      </c>
      <c r="H99" s="26" t="n"/>
      <c r="I99" s="26" t="n"/>
      <c r="J99" s="24">
        <f>IF($H99="","",IF(AND($H99="小集団",$I99&gt;5),"要確認（小集団は5名程度まで：留意事項通知 第二の2(1)⑫(四)ア）",IF(AND($H99="小集団の組み合わせ",$I99&gt;10),"要確認（2の小集団まで：Q&amp;A VOL1 問17）","OK")))</f>
        <v/>
      </c>
      <c r="K99" s="26" t="n"/>
      <c r="L99" s="26" t="n"/>
      <c r="M99" s="26" t="n"/>
      <c r="N99" s="30" t="n"/>
      <c r="O99" s="30" t="n"/>
      <c r="P99" s="30" t="n"/>
      <c r="Q99" s="30" t="n"/>
      <c r="R99" s="26" t="n"/>
      <c r="S99" s="27" t="n"/>
      <c r="T99" s="27" t="n"/>
      <c r="U99" s="28">
        <f>IF(AND($G99="OK",$J99="OK",$B99&lt;&gt;"",$N99&lt;&gt;"",$K99&lt;&gt;"",$V99="可"),1,0)</f>
        <v/>
      </c>
      <c r="V99" s="24">
        <f>IF($K99="","",IFERROR(VLOOKUP($K99,'20_専門職員台帳'!$B$5:$L$24,11,FALSE),"台帳に未登録"))</f>
        <v/>
      </c>
    </row>
    <row r="100" ht="42" customHeight="1">
      <c r="A100" s="11" t="n">
        <v>96</v>
      </c>
      <c r="B100" s="26" t="n"/>
      <c r="C100" s="27" t="n"/>
      <c r="D100" s="34" t="n"/>
      <c r="E100" s="34" t="n"/>
      <c r="F100" s="28">
        <f>IF(OR($D100="",$E100=""),"",ROUND(($E100-$D100)*1440,0))</f>
        <v/>
      </c>
      <c r="G100" s="28">
        <f>IF($F100="","",IF($F100&gt;=30,"OK","NG（30分未満）"))</f>
        <v/>
      </c>
      <c r="H100" s="26" t="n"/>
      <c r="I100" s="26" t="n"/>
      <c r="J100" s="24">
        <f>IF($H100="","",IF(AND($H100="小集団",$I100&gt;5),"要確認（小集団は5名程度まで：留意事項通知 第二の2(1)⑫(四)ア）",IF(AND($H100="小集団の組み合わせ",$I100&gt;10),"要確認（2の小集団まで：Q&amp;A VOL1 問17）","OK")))</f>
        <v/>
      </c>
      <c r="K100" s="26" t="n"/>
      <c r="L100" s="26" t="n"/>
      <c r="M100" s="26" t="n"/>
      <c r="N100" s="30" t="n"/>
      <c r="O100" s="30" t="n"/>
      <c r="P100" s="30" t="n"/>
      <c r="Q100" s="30" t="n"/>
      <c r="R100" s="26" t="n"/>
      <c r="S100" s="27" t="n"/>
      <c r="T100" s="27" t="n"/>
      <c r="U100" s="28">
        <f>IF(AND($G100="OK",$J100="OK",$B100&lt;&gt;"",$N100&lt;&gt;"",$K100&lt;&gt;"",$V100="可"),1,0)</f>
        <v/>
      </c>
      <c r="V100" s="24">
        <f>IF($K100="","",IFERROR(VLOOKUP($K100,'20_専門職員台帳'!$B$5:$L$24,11,FALSE),"台帳に未登録"))</f>
        <v/>
      </c>
    </row>
    <row r="101" ht="42" customHeight="1">
      <c r="A101" s="11" t="n">
        <v>97</v>
      </c>
      <c r="B101" s="26" t="n"/>
      <c r="C101" s="27" t="n"/>
      <c r="D101" s="34" t="n"/>
      <c r="E101" s="34" t="n"/>
      <c r="F101" s="28">
        <f>IF(OR($D101="",$E101=""),"",ROUND(($E101-$D101)*1440,0))</f>
        <v/>
      </c>
      <c r="G101" s="28">
        <f>IF($F101="","",IF($F101&gt;=30,"OK","NG（30分未満）"))</f>
        <v/>
      </c>
      <c r="H101" s="26" t="n"/>
      <c r="I101" s="26" t="n"/>
      <c r="J101" s="24">
        <f>IF($H101="","",IF(AND($H101="小集団",$I101&gt;5),"要確認（小集団は5名程度まで：留意事項通知 第二の2(1)⑫(四)ア）",IF(AND($H101="小集団の組み合わせ",$I101&gt;10),"要確認（2の小集団まで：Q&amp;A VOL1 問17）","OK")))</f>
        <v/>
      </c>
      <c r="K101" s="26" t="n"/>
      <c r="L101" s="26" t="n"/>
      <c r="M101" s="26" t="n"/>
      <c r="N101" s="30" t="n"/>
      <c r="O101" s="30" t="n"/>
      <c r="P101" s="30" t="n"/>
      <c r="Q101" s="30" t="n"/>
      <c r="R101" s="26" t="n"/>
      <c r="S101" s="27" t="n"/>
      <c r="T101" s="27" t="n"/>
      <c r="U101" s="28">
        <f>IF(AND($G101="OK",$J101="OK",$B101&lt;&gt;"",$N101&lt;&gt;"",$K101&lt;&gt;"",$V101="可"),1,0)</f>
        <v/>
      </c>
      <c r="V101" s="24">
        <f>IF($K101="","",IFERROR(VLOOKUP($K101,'20_専門職員台帳'!$B$5:$L$24,11,FALSE),"台帳に未登録"))</f>
        <v/>
      </c>
    </row>
    <row r="102" ht="42" customHeight="1">
      <c r="A102" s="11" t="n">
        <v>98</v>
      </c>
      <c r="B102" s="26" t="n"/>
      <c r="C102" s="27" t="n"/>
      <c r="D102" s="34" t="n"/>
      <c r="E102" s="34" t="n"/>
      <c r="F102" s="28">
        <f>IF(OR($D102="",$E102=""),"",ROUND(($E102-$D102)*1440,0))</f>
        <v/>
      </c>
      <c r="G102" s="28">
        <f>IF($F102="","",IF($F102&gt;=30,"OK","NG（30分未満）"))</f>
        <v/>
      </c>
      <c r="H102" s="26" t="n"/>
      <c r="I102" s="26" t="n"/>
      <c r="J102" s="24">
        <f>IF($H102="","",IF(AND($H102="小集団",$I102&gt;5),"要確認（小集団は5名程度まで：留意事項通知 第二の2(1)⑫(四)ア）",IF(AND($H102="小集団の組み合わせ",$I102&gt;10),"要確認（2の小集団まで：Q&amp;A VOL1 問17）","OK")))</f>
        <v/>
      </c>
      <c r="K102" s="26" t="n"/>
      <c r="L102" s="26" t="n"/>
      <c r="M102" s="26" t="n"/>
      <c r="N102" s="30" t="n"/>
      <c r="O102" s="30" t="n"/>
      <c r="P102" s="30" t="n"/>
      <c r="Q102" s="30" t="n"/>
      <c r="R102" s="26" t="n"/>
      <c r="S102" s="27" t="n"/>
      <c r="T102" s="27" t="n"/>
      <c r="U102" s="28">
        <f>IF(AND($G102="OK",$J102="OK",$B102&lt;&gt;"",$N102&lt;&gt;"",$K102&lt;&gt;"",$V102="可"),1,0)</f>
        <v/>
      </c>
      <c r="V102" s="24">
        <f>IF($K102="","",IFERROR(VLOOKUP($K102,'20_専門職員台帳'!$B$5:$L$24,11,FALSE),"台帳に未登録"))</f>
        <v/>
      </c>
    </row>
    <row r="103" ht="42" customHeight="1">
      <c r="A103" s="11" t="n">
        <v>99</v>
      </c>
      <c r="B103" s="26" t="n"/>
      <c r="C103" s="27" t="n"/>
      <c r="D103" s="34" t="n"/>
      <c r="E103" s="34" t="n"/>
      <c r="F103" s="28">
        <f>IF(OR($D103="",$E103=""),"",ROUND(($E103-$D103)*1440,0))</f>
        <v/>
      </c>
      <c r="G103" s="28">
        <f>IF($F103="","",IF($F103&gt;=30,"OK","NG（30分未満）"))</f>
        <v/>
      </c>
      <c r="H103" s="26" t="n"/>
      <c r="I103" s="26" t="n"/>
      <c r="J103" s="24">
        <f>IF($H103="","",IF(AND($H103="小集団",$I103&gt;5),"要確認（小集団は5名程度まで：留意事項通知 第二の2(1)⑫(四)ア）",IF(AND($H103="小集団の組み合わせ",$I103&gt;10),"要確認（2の小集団まで：Q&amp;A VOL1 問17）","OK")))</f>
        <v/>
      </c>
      <c r="K103" s="26" t="n"/>
      <c r="L103" s="26" t="n"/>
      <c r="M103" s="26" t="n"/>
      <c r="N103" s="30" t="n"/>
      <c r="O103" s="30" t="n"/>
      <c r="P103" s="30" t="n"/>
      <c r="Q103" s="30" t="n"/>
      <c r="R103" s="26" t="n"/>
      <c r="S103" s="27" t="n"/>
      <c r="T103" s="27" t="n"/>
      <c r="U103" s="28">
        <f>IF(AND($G103="OK",$J103="OK",$B103&lt;&gt;"",$N103&lt;&gt;"",$K103&lt;&gt;"",$V103="可"),1,0)</f>
        <v/>
      </c>
      <c r="V103" s="24">
        <f>IF($K103="","",IFERROR(VLOOKUP($K103,'20_専門職員台帳'!$B$5:$L$24,11,FALSE),"台帳に未登録"))</f>
        <v/>
      </c>
    </row>
    <row r="104" ht="42" customHeight="1">
      <c r="A104" s="11" t="n">
        <v>100</v>
      </c>
      <c r="B104" s="26" t="n"/>
      <c r="C104" s="27" t="n"/>
      <c r="D104" s="34" t="n"/>
      <c r="E104" s="34" t="n"/>
      <c r="F104" s="28">
        <f>IF(OR($D104="",$E104=""),"",ROUND(($E104-$D104)*1440,0))</f>
        <v/>
      </c>
      <c r="G104" s="28">
        <f>IF($F104="","",IF($F104&gt;=30,"OK","NG（30分未満）"))</f>
        <v/>
      </c>
      <c r="H104" s="26" t="n"/>
      <c r="I104" s="26" t="n"/>
      <c r="J104" s="24">
        <f>IF($H104="","",IF(AND($H104="小集団",$I104&gt;5),"要確認（小集団は5名程度まで：留意事項通知 第二の2(1)⑫(四)ア）",IF(AND($H104="小集団の組み合わせ",$I104&gt;10),"要確認（2の小集団まで：Q&amp;A VOL1 問17）","OK")))</f>
        <v/>
      </c>
      <c r="K104" s="26" t="n"/>
      <c r="L104" s="26" t="n"/>
      <c r="M104" s="26" t="n"/>
      <c r="N104" s="30" t="n"/>
      <c r="O104" s="30" t="n"/>
      <c r="P104" s="30" t="n"/>
      <c r="Q104" s="30" t="n"/>
      <c r="R104" s="26" t="n"/>
      <c r="S104" s="27" t="n"/>
      <c r="T104" s="27" t="n"/>
      <c r="U104" s="28">
        <f>IF(AND($G104="OK",$J104="OK",$B104&lt;&gt;"",$N104&lt;&gt;"",$K104&lt;&gt;"",$V104="可"),1,0)</f>
        <v/>
      </c>
      <c r="V104" s="24">
        <f>IF($K104="","",IFERROR(VLOOKUP($K104,'20_専門職員台帳'!$B$5:$L$24,11,FALSE),"台帳に未登録"))</f>
        <v/>
      </c>
    </row>
    <row r="106">
      <c r="A106" s="2" t="inlineStr">
        <is>
          <t>※ 「支援内容の要点」に定型文を使い回すと、計画の目標との対応が示せず、実地指導で「計画に基づく支援」であることを証明できません。児童ごと・回ごとに具体的に記載してください。　※ V列（実施者チェック）は 20_専門職員台帳 を参照する補助列です。印刷範囲からは外れます。</t>
        </is>
      </c>
    </row>
  </sheetData>
  <mergeCells count="3">
    <mergeCell ref="A2:V2"/>
    <mergeCell ref="H3:V3"/>
    <mergeCell ref="A1:V1"/>
  </mergeCells>
  <dataValidations count="2">
    <dataValidation sqref="H5:H104" showDropDown="0" showInputMessage="0" showErrorMessage="0" allowBlank="1" type="list">
      <formula1>"個別,小集団,小集団の組み合わせ"</formula1>
    </dataValidation>
    <dataValidation sqref="M5:M104" showDropDown="0" showInputMessage="0" showErrorMessage="0" allowBlank="1" type="list">
      <formula1>"健康・生活,運動・感覚,認知・行動,言語・コミュニケーション,人間関係・社会性"</formula1>
    </dataValidation>
  </dataValidations>
  <pageMargins left="0.4" right="0.4" top="0.5" bottom="0.5" header="0.5" footer="0.5"/>
  <pageSetup orientation="landscape" paperSize="9" fitToHeight="0" fitToWidth="1"/>
</worksheet>
</file>

<file path=xl/worksheets/sheet8.xml><?xml version="1.0" encoding="utf-8"?>
<worksheet xmlns="http://schemas.openxmlformats.org/spreadsheetml/2006/main">
  <sheetPr>
    <outlinePr summaryBelow="1" summaryRight="1"/>
    <pageSetUpPr fitToPage="1"/>
  </sheetPr>
  <dimension ref="A1:R37"/>
  <sheetViews>
    <sheetView workbookViewId="0">
      <pane xSplit="2" ySplit="3" topLeftCell="C4" activePane="bottomRight" state="frozen"/>
      <selection pane="topRight"/>
      <selection pane="bottomLeft"/>
      <selection pane="bottomRight" activeCell="A1" sqref="A1"/>
    </sheetView>
  </sheetViews>
  <sheetFormatPr baseColWidth="8" defaultRowHeight="15"/>
  <cols>
    <col width="5" customWidth="1" min="1" max="1"/>
    <col width="11" customWidth="1" min="2" max="2"/>
    <col width="20" customWidth="1" min="3" max="3"/>
    <col width="13" customWidth="1" min="4" max="4"/>
    <col width="16" customWidth="1" min="5" max="5"/>
    <col width="9" customWidth="1" min="6" max="6"/>
    <col width="9" customWidth="1" min="7" max="7"/>
    <col width="9" customWidth="1" min="8" max="8"/>
    <col width="9" customWidth="1" min="9" max="9"/>
    <col width="9" customWidth="1" min="10" max="10"/>
    <col width="13" customWidth="1" min="11" max="11"/>
    <col width="13" customWidth="1" min="12" max="12"/>
    <col width="14" customWidth="1" min="13" max="13"/>
    <col width="26" customWidth="1" min="14" max="14"/>
    <col width="10" customWidth="1" min="15" max="15"/>
    <col width="12" customWidth="1" min="16" max="16"/>
    <col width="38" customWidth="1" min="17" max="17"/>
    <col width="44" customWidth="1" min="18" max="18"/>
  </cols>
  <sheetData>
    <row r="1">
      <c r="A1" s="1" t="inlineStr">
        <is>
          <t>月次算定管理（児童別・上限判定）</t>
        </is>
      </c>
    </row>
    <row r="2" ht="28" customHeight="1">
      <c r="A2" s="2" t="inlineStr">
        <is>
          <t>限度回数は障害児1人ごとに決まります。事業所の合計回数に上限があるのではありません（留意事項通知 第二の2(1)⑫(四)ウ、第二の3(1)⑪）。児童1名＝1行。実施回数は 31_実施記録 から自動集計されます。</t>
        </is>
      </c>
      <c r="R2" s="35">
        <f>IF($J$34&gt;0,"上限超過が "&amp;$J$34&amp;" 回あります。超過分は請求しないでください","")</f>
        <v/>
      </c>
    </row>
    <row r="3" ht="30" customHeight="1">
      <c r="A3" s="13" t="inlineStr">
        <is>
          <t>通番</t>
        </is>
      </c>
      <c r="B3" s="13" t="inlineStr">
        <is>
          <t>児童記号</t>
        </is>
      </c>
      <c r="C3" s="13" t="inlineStr">
        <is>
          <t>サービス種別</t>
        </is>
      </c>
      <c r="D3" s="13" t="inlineStr">
        <is>
          <t>当月の実利用日数</t>
        </is>
      </c>
      <c r="E3" s="13" t="inlineStr">
        <is>
          <t>計画に位置付けた当月利用日数</t>
        </is>
      </c>
      <c r="F3" s="13" t="inlineStr">
        <is>
          <t>判定日数</t>
        </is>
      </c>
      <c r="G3" s="13" t="inlineStr">
        <is>
          <t>限度回数</t>
        </is>
      </c>
      <c r="H3" s="13" t="inlineStr">
        <is>
          <t>実施回数</t>
        </is>
      </c>
      <c r="I3" s="13" t="inlineStr">
        <is>
          <t>算定回数</t>
        </is>
      </c>
      <c r="J3" s="13" t="inlineStr">
        <is>
          <t>超過回数</t>
        </is>
      </c>
      <c r="K3" s="13" t="inlineStr">
        <is>
          <t>実施計画作成日</t>
        </is>
      </c>
      <c r="L3" s="13" t="inlineStr">
        <is>
          <t>保護者同意日</t>
        </is>
      </c>
      <c r="M3" s="13" t="inlineStr">
        <is>
          <t>当月の初回実施日</t>
        </is>
      </c>
      <c r="N3" s="13" t="inlineStr">
        <is>
          <t>同意先行判定</t>
        </is>
      </c>
      <c r="O3" s="13" t="inlineStr">
        <is>
          <t>算定単位</t>
        </is>
      </c>
      <c r="P3" s="13" t="inlineStr">
        <is>
          <t>概算額(円)</t>
        </is>
      </c>
      <c r="Q3" s="13" t="inlineStr">
        <is>
          <t>判定</t>
        </is>
      </c>
    </row>
    <row r="4" ht="20" customHeight="1">
      <c r="A4" s="11" t="n">
        <v>1</v>
      </c>
      <c r="B4" s="26" t="n"/>
      <c r="C4" s="26" t="n"/>
      <c r="D4" s="26" t="n"/>
      <c r="E4" s="26" t="n"/>
      <c r="F4" s="28">
        <f>IF($D4="","",IF($E4="",$D4,MIN($D4,$E4)))</f>
        <v/>
      </c>
      <c r="G4" s="28">
        <f>IF($F4="","",IF($C4="児童発達支援",IF($F4&gt;=12,6,4),IF($C4="放課後等デイサービス",IF($F4&gt;=12,6,IF($F4&gt;=6,4,2)),"")))</f>
        <v/>
      </c>
      <c r="H4" s="28">
        <f>IF($B4="","",COUNTIFS('31_実施記録'!$B$5:$B$104,$B4,'31_実施記録'!$U$5:$U$104,1))</f>
        <v/>
      </c>
      <c r="I4" s="28">
        <f>IF(OR($G4="",$H4=""),"",MIN($H4,$G4))</f>
        <v/>
      </c>
      <c r="J4" s="28">
        <f>IF(OR($G4="",$H4=""),"",MAX(0,$H4-$G4))</f>
        <v/>
      </c>
      <c r="K4" s="27" t="n"/>
      <c r="L4" s="27" t="n"/>
      <c r="M4" s="25">
        <f>IF(OR($B4="",$H4="",$H4=0),"",SUMPRODUCT(MIN(('31_実施記録'!$B$5:$B$104=$B4)*'31_実施記録'!$U$5:$U$104*'31_実施記録'!$C$5:$C$104+(1-('31_実施記録'!$B$5:$B$104=$B4)*'31_実施記録'!$U$5:$U$104)*1000000)))</f>
        <v/>
      </c>
      <c r="N4" s="24">
        <f>IF(OR($L4="",$M4=""),"",IF($L4&lt;=$M4,"OK","NG（同意日が初回実施日より後）"))</f>
        <v/>
      </c>
      <c r="O4" s="28">
        <f>IF($I4="","",$I4*'01_単位数マスタ'!$E$3)</f>
        <v/>
      </c>
      <c r="P4" s="36">
        <f>IF($O4="","",IFERROR(ROUNDDOWN($O4*'10_事業所設定'!$B$23,0),"要確認"))</f>
        <v/>
      </c>
      <c r="Q4" s="24">
        <f>IF($B4="","",IF('10_事業所設定'!$B$24&lt;&gt;"算定可",'10_事業所設定'!$B$24,IF($K4="","NG（専門的支援実施計画が未作成）",IF($H4=0,"当月の実施なし",IF($N4&lt;&gt;"OK","NG（同意が初回実施日より後／未取得）",IF($J4&gt;0,"⚠上限超過 "&amp;$J4&amp;"回は算定不可","OK"))))))</f>
        <v/>
      </c>
    </row>
    <row r="5" ht="20" customHeight="1">
      <c r="A5" s="11" t="n">
        <v>2</v>
      </c>
      <c r="B5" s="26" t="n"/>
      <c r="C5" s="26" t="n"/>
      <c r="D5" s="26" t="n"/>
      <c r="E5" s="26" t="n"/>
      <c r="F5" s="28">
        <f>IF($D5="","",IF($E5="",$D5,MIN($D5,$E5)))</f>
        <v/>
      </c>
      <c r="G5" s="28">
        <f>IF($F5="","",IF($C5="児童発達支援",IF($F5&gt;=12,6,4),IF($C5="放課後等デイサービス",IF($F5&gt;=12,6,IF($F5&gt;=6,4,2)),"")))</f>
        <v/>
      </c>
      <c r="H5" s="28">
        <f>IF($B5="","",COUNTIFS('31_実施記録'!$B$5:$B$104,$B5,'31_実施記録'!$U$5:$U$104,1))</f>
        <v/>
      </c>
      <c r="I5" s="28">
        <f>IF(OR($G5="",$H5=""),"",MIN($H5,$G5))</f>
        <v/>
      </c>
      <c r="J5" s="28">
        <f>IF(OR($G5="",$H5=""),"",MAX(0,$H5-$G5))</f>
        <v/>
      </c>
      <c r="K5" s="27" t="n"/>
      <c r="L5" s="27" t="n"/>
      <c r="M5" s="25">
        <f>IF(OR($B5="",$H5="",$H5=0),"",SUMPRODUCT(MIN(('31_実施記録'!$B$5:$B$104=$B5)*'31_実施記録'!$U$5:$U$104*'31_実施記録'!$C$5:$C$104+(1-('31_実施記録'!$B$5:$B$104=$B5)*'31_実施記録'!$U$5:$U$104)*1000000)))</f>
        <v/>
      </c>
      <c r="N5" s="24">
        <f>IF(OR($L5="",$M5=""),"",IF($L5&lt;=$M5,"OK","NG（同意日が初回実施日より後）"))</f>
        <v/>
      </c>
      <c r="O5" s="28">
        <f>IF($I5="","",$I5*'01_単位数マスタ'!$E$3)</f>
        <v/>
      </c>
      <c r="P5" s="36">
        <f>IF($O5="","",IFERROR(ROUNDDOWN($O5*'10_事業所設定'!$B$23,0),"要確認"))</f>
        <v/>
      </c>
      <c r="Q5" s="24">
        <f>IF($B5="","",IF('10_事業所設定'!$B$24&lt;&gt;"算定可",'10_事業所設定'!$B$24,IF($K5="","NG（専門的支援実施計画が未作成）",IF($H5=0,"当月の実施なし",IF($N5&lt;&gt;"OK","NG（同意が初回実施日より後／未取得）",IF($J5&gt;0,"⚠上限超過 "&amp;$J5&amp;"回は算定不可","OK"))))))</f>
        <v/>
      </c>
    </row>
    <row r="6" ht="20" customHeight="1">
      <c r="A6" s="11" t="n">
        <v>3</v>
      </c>
      <c r="B6" s="26" t="n"/>
      <c r="C6" s="26" t="n"/>
      <c r="D6" s="26" t="n"/>
      <c r="E6" s="26" t="n"/>
      <c r="F6" s="28">
        <f>IF($D6="","",IF($E6="",$D6,MIN($D6,$E6)))</f>
        <v/>
      </c>
      <c r="G6" s="28">
        <f>IF($F6="","",IF($C6="児童発達支援",IF($F6&gt;=12,6,4),IF($C6="放課後等デイサービス",IF($F6&gt;=12,6,IF($F6&gt;=6,4,2)),"")))</f>
        <v/>
      </c>
      <c r="H6" s="28">
        <f>IF($B6="","",COUNTIFS('31_実施記録'!$B$5:$B$104,$B6,'31_実施記録'!$U$5:$U$104,1))</f>
        <v/>
      </c>
      <c r="I6" s="28">
        <f>IF(OR($G6="",$H6=""),"",MIN($H6,$G6))</f>
        <v/>
      </c>
      <c r="J6" s="28">
        <f>IF(OR($G6="",$H6=""),"",MAX(0,$H6-$G6))</f>
        <v/>
      </c>
      <c r="K6" s="27" t="n"/>
      <c r="L6" s="27" t="n"/>
      <c r="M6" s="25">
        <f>IF(OR($B6="",$H6="",$H6=0),"",SUMPRODUCT(MIN(('31_実施記録'!$B$5:$B$104=$B6)*'31_実施記録'!$U$5:$U$104*'31_実施記録'!$C$5:$C$104+(1-('31_実施記録'!$B$5:$B$104=$B6)*'31_実施記録'!$U$5:$U$104)*1000000)))</f>
        <v/>
      </c>
      <c r="N6" s="24">
        <f>IF(OR($L6="",$M6=""),"",IF($L6&lt;=$M6,"OK","NG（同意日が初回実施日より後）"))</f>
        <v/>
      </c>
      <c r="O6" s="28">
        <f>IF($I6="","",$I6*'01_単位数マスタ'!$E$3)</f>
        <v/>
      </c>
      <c r="P6" s="36">
        <f>IF($O6="","",IFERROR(ROUNDDOWN($O6*'10_事業所設定'!$B$23,0),"要確認"))</f>
        <v/>
      </c>
      <c r="Q6" s="24">
        <f>IF($B6="","",IF('10_事業所設定'!$B$24&lt;&gt;"算定可",'10_事業所設定'!$B$24,IF($K6="","NG（専門的支援実施計画が未作成）",IF($H6=0,"当月の実施なし",IF($N6&lt;&gt;"OK","NG（同意が初回実施日より後／未取得）",IF($J6&gt;0,"⚠上限超過 "&amp;$J6&amp;"回は算定不可","OK"))))))</f>
        <v/>
      </c>
    </row>
    <row r="7" ht="20" customHeight="1">
      <c r="A7" s="11" t="n">
        <v>4</v>
      </c>
      <c r="B7" s="26" t="n"/>
      <c r="C7" s="26" t="n"/>
      <c r="D7" s="26" t="n"/>
      <c r="E7" s="26" t="n"/>
      <c r="F7" s="28">
        <f>IF($D7="","",IF($E7="",$D7,MIN($D7,$E7)))</f>
        <v/>
      </c>
      <c r="G7" s="28">
        <f>IF($F7="","",IF($C7="児童発達支援",IF($F7&gt;=12,6,4),IF($C7="放課後等デイサービス",IF($F7&gt;=12,6,IF($F7&gt;=6,4,2)),"")))</f>
        <v/>
      </c>
      <c r="H7" s="28">
        <f>IF($B7="","",COUNTIFS('31_実施記録'!$B$5:$B$104,$B7,'31_実施記録'!$U$5:$U$104,1))</f>
        <v/>
      </c>
      <c r="I7" s="28">
        <f>IF(OR($G7="",$H7=""),"",MIN($H7,$G7))</f>
        <v/>
      </c>
      <c r="J7" s="28">
        <f>IF(OR($G7="",$H7=""),"",MAX(0,$H7-$G7))</f>
        <v/>
      </c>
      <c r="K7" s="27" t="n"/>
      <c r="L7" s="27" t="n"/>
      <c r="M7" s="25">
        <f>IF(OR($B7="",$H7="",$H7=0),"",SUMPRODUCT(MIN(('31_実施記録'!$B$5:$B$104=$B7)*'31_実施記録'!$U$5:$U$104*'31_実施記録'!$C$5:$C$104+(1-('31_実施記録'!$B$5:$B$104=$B7)*'31_実施記録'!$U$5:$U$104)*1000000)))</f>
        <v/>
      </c>
      <c r="N7" s="24">
        <f>IF(OR($L7="",$M7=""),"",IF($L7&lt;=$M7,"OK","NG（同意日が初回実施日より後）"))</f>
        <v/>
      </c>
      <c r="O7" s="28">
        <f>IF($I7="","",$I7*'01_単位数マスタ'!$E$3)</f>
        <v/>
      </c>
      <c r="P7" s="36">
        <f>IF($O7="","",IFERROR(ROUNDDOWN($O7*'10_事業所設定'!$B$23,0),"要確認"))</f>
        <v/>
      </c>
      <c r="Q7" s="24">
        <f>IF($B7="","",IF('10_事業所設定'!$B$24&lt;&gt;"算定可",'10_事業所設定'!$B$24,IF($K7="","NG（専門的支援実施計画が未作成）",IF($H7=0,"当月の実施なし",IF($N7&lt;&gt;"OK","NG（同意が初回実施日より後／未取得）",IF($J7&gt;0,"⚠上限超過 "&amp;$J7&amp;"回は算定不可","OK"))))))</f>
        <v/>
      </c>
    </row>
    <row r="8" ht="20" customHeight="1">
      <c r="A8" s="11" t="n">
        <v>5</v>
      </c>
      <c r="B8" s="26" t="n"/>
      <c r="C8" s="26" t="n"/>
      <c r="D8" s="26" t="n"/>
      <c r="E8" s="26" t="n"/>
      <c r="F8" s="28">
        <f>IF($D8="","",IF($E8="",$D8,MIN($D8,$E8)))</f>
        <v/>
      </c>
      <c r="G8" s="28">
        <f>IF($F8="","",IF($C8="児童発達支援",IF($F8&gt;=12,6,4),IF($C8="放課後等デイサービス",IF($F8&gt;=12,6,IF($F8&gt;=6,4,2)),"")))</f>
        <v/>
      </c>
      <c r="H8" s="28">
        <f>IF($B8="","",COUNTIFS('31_実施記録'!$B$5:$B$104,$B8,'31_実施記録'!$U$5:$U$104,1))</f>
        <v/>
      </c>
      <c r="I8" s="28">
        <f>IF(OR($G8="",$H8=""),"",MIN($H8,$G8))</f>
        <v/>
      </c>
      <c r="J8" s="28">
        <f>IF(OR($G8="",$H8=""),"",MAX(0,$H8-$G8))</f>
        <v/>
      </c>
      <c r="K8" s="27" t="n"/>
      <c r="L8" s="27" t="n"/>
      <c r="M8" s="25">
        <f>IF(OR($B8="",$H8="",$H8=0),"",SUMPRODUCT(MIN(('31_実施記録'!$B$5:$B$104=$B8)*'31_実施記録'!$U$5:$U$104*'31_実施記録'!$C$5:$C$104+(1-('31_実施記録'!$B$5:$B$104=$B8)*'31_実施記録'!$U$5:$U$104)*1000000)))</f>
        <v/>
      </c>
      <c r="N8" s="24">
        <f>IF(OR($L8="",$M8=""),"",IF($L8&lt;=$M8,"OK","NG（同意日が初回実施日より後）"))</f>
        <v/>
      </c>
      <c r="O8" s="28">
        <f>IF($I8="","",$I8*'01_単位数マスタ'!$E$3)</f>
        <v/>
      </c>
      <c r="P8" s="36">
        <f>IF($O8="","",IFERROR(ROUNDDOWN($O8*'10_事業所設定'!$B$23,0),"要確認"))</f>
        <v/>
      </c>
      <c r="Q8" s="24">
        <f>IF($B8="","",IF('10_事業所設定'!$B$24&lt;&gt;"算定可",'10_事業所設定'!$B$24,IF($K8="","NG（専門的支援実施計画が未作成）",IF($H8=0,"当月の実施なし",IF($N8&lt;&gt;"OK","NG（同意が初回実施日より後／未取得）",IF($J8&gt;0,"⚠上限超過 "&amp;$J8&amp;"回は算定不可","OK"))))))</f>
        <v/>
      </c>
    </row>
    <row r="9" ht="20" customHeight="1">
      <c r="A9" s="11" t="n">
        <v>6</v>
      </c>
      <c r="B9" s="26" t="n"/>
      <c r="C9" s="26" t="n"/>
      <c r="D9" s="26" t="n"/>
      <c r="E9" s="26" t="n"/>
      <c r="F9" s="28">
        <f>IF($D9="","",IF($E9="",$D9,MIN($D9,$E9)))</f>
        <v/>
      </c>
      <c r="G9" s="28">
        <f>IF($F9="","",IF($C9="児童発達支援",IF($F9&gt;=12,6,4),IF($C9="放課後等デイサービス",IF($F9&gt;=12,6,IF($F9&gt;=6,4,2)),"")))</f>
        <v/>
      </c>
      <c r="H9" s="28">
        <f>IF($B9="","",COUNTIFS('31_実施記録'!$B$5:$B$104,$B9,'31_実施記録'!$U$5:$U$104,1))</f>
        <v/>
      </c>
      <c r="I9" s="28">
        <f>IF(OR($G9="",$H9=""),"",MIN($H9,$G9))</f>
        <v/>
      </c>
      <c r="J9" s="28">
        <f>IF(OR($G9="",$H9=""),"",MAX(0,$H9-$G9))</f>
        <v/>
      </c>
      <c r="K9" s="27" t="n"/>
      <c r="L9" s="27" t="n"/>
      <c r="M9" s="25">
        <f>IF(OR($B9="",$H9="",$H9=0),"",SUMPRODUCT(MIN(('31_実施記録'!$B$5:$B$104=$B9)*'31_実施記録'!$U$5:$U$104*'31_実施記録'!$C$5:$C$104+(1-('31_実施記録'!$B$5:$B$104=$B9)*'31_実施記録'!$U$5:$U$104)*1000000)))</f>
        <v/>
      </c>
      <c r="N9" s="24">
        <f>IF(OR($L9="",$M9=""),"",IF($L9&lt;=$M9,"OK","NG（同意日が初回実施日より後）"))</f>
        <v/>
      </c>
      <c r="O9" s="28">
        <f>IF($I9="","",$I9*'01_単位数マスタ'!$E$3)</f>
        <v/>
      </c>
      <c r="P9" s="36">
        <f>IF($O9="","",IFERROR(ROUNDDOWN($O9*'10_事業所設定'!$B$23,0),"要確認"))</f>
        <v/>
      </c>
      <c r="Q9" s="24">
        <f>IF($B9="","",IF('10_事業所設定'!$B$24&lt;&gt;"算定可",'10_事業所設定'!$B$24,IF($K9="","NG（専門的支援実施計画が未作成）",IF($H9=0,"当月の実施なし",IF($N9&lt;&gt;"OK","NG（同意が初回実施日より後／未取得）",IF($J9&gt;0,"⚠上限超過 "&amp;$J9&amp;"回は算定不可","OK"))))))</f>
        <v/>
      </c>
    </row>
    <row r="10" ht="20" customHeight="1">
      <c r="A10" s="11" t="n">
        <v>7</v>
      </c>
      <c r="B10" s="26" t="n"/>
      <c r="C10" s="26" t="n"/>
      <c r="D10" s="26" t="n"/>
      <c r="E10" s="26" t="n"/>
      <c r="F10" s="28">
        <f>IF($D10="","",IF($E10="",$D10,MIN($D10,$E10)))</f>
        <v/>
      </c>
      <c r="G10" s="28">
        <f>IF($F10="","",IF($C10="児童発達支援",IF($F10&gt;=12,6,4),IF($C10="放課後等デイサービス",IF($F10&gt;=12,6,IF($F10&gt;=6,4,2)),"")))</f>
        <v/>
      </c>
      <c r="H10" s="28">
        <f>IF($B10="","",COUNTIFS('31_実施記録'!$B$5:$B$104,$B10,'31_実施記録'!$U$5:$U$104,1))</f>
        <v/>
      </c>
      <c r="I10" s="28">
        <f>IF(OR($G10="",$H10=""),"",MIN($H10,$G10))</f>
        <v/>
      </c>
      <c r="J10" s="28">
        <f>IF(OR($G10="",$H10=""),"",MAX(0,$H10-$G10))</f>
        <v/>
      </c>
      <c r="K10" s="27" t="n"/>
      <c r="L10" s="27" t="n"/>
      <c r="M10" s="25">
        <f>IF(OR($B10="",$H10="",$H10=0),"",SUMPRODUCT(MIN(('31_実施記録'!$B$5:$B$104=$B10)*'31_実施記録'!$U$5:$U$104*'31_実施記録'!$C$5:$C$104+(1-('31_実施記録'!$B$5:$B$104=$B10)*'31_実施記録'!$U$5:$U$104)*1000000)))</f>
        <v/>
      </c>
      <c r="N10" s="24">
        <f>IF(OR($L10="",$M10=""),"",IF($L10&lt;=$M10,"OK","NG（同意日が初回実施日より後）"))</f>
        <v/>
      </c>
      <c r="O10" s="28">
        <f>IF($I10="","",$I10*'01_単位数マスタ'!$E$3)</f>
        <v/>
      </c>
      <c r="P10" s="36">
        <f>IF($O10="","",IFERROR(ROUNDDOWN($O10*'10_事業所設定'!$B$23,0),"要確認"))</f>
        <v/>
      </c>
      <c r="Q10" s="24">
        <f>IF($B10="","",IF('10_事業所設定'!$B$24&lt;&gt;"算定可",'10_事業所設定'!$B$24,IF($K10="","NG（専門的支援実施計画が未作成）",IF($H10=0,"当月の実施なし",IF($N10&lt;&gt;"OK","NG（同意が初回実施日より後／未取得）",IF($J10&gt;0,"⚠上限超過 "&amp;$J10&amp;"回は算定不可","OK"))))))</f>
        <v/>
      </c>
    </row>
    <row r="11" ht="20" customHeight="1">
      <c r="A11" s="11" t="n">
        <v>8</v>
      </c>
      <c r="B11" s="26" t="n"/>
      <c r="C11" s="26" t="n"/>
      <c r="D11" s="26" t="n"/>
      <c r="E11" s="26" t="n"/>
      <c r="F11" s="28">
        <f>IF($D11="","",IF($E11="",$D11,MIN($D11,$E11)))</f>
        <v/>
      </c>
      <c r="G11" s="28">
        <f>IF($F11="","",IF($C11="児童発達支援",IF($F11&gt;=12,6,4),IF($C11="放課後等デイサービス",IF($F11&gt;=12,6,IF($F11&gt;=6,4,2)),"")))</f>
        <v/>
      </c>
      <c r="H11" s="28">
        <f>IF($B11="","",COUNTIFS('31_実施記録'!$B$5:$B$104,$B11,'31_実施記録'!$U$5:$U$104,1))</f>
        <v/>
      </c>
      <c r="I11" s="28">
        <f>IF(OR($G11="",$H11=""),"",MIN($H11,$G11))</f>
        <v/>
      </c>
      <c r="J11" s="28">
        <f>IF(OR($G11="",$H11=""),"",MAX(0,$H11-$G11))</f>
        <v/>
      </c>
      <c r="K11" s="27" t="n"/>
      <c r="L11" s="27" t="n"/>
      <c r="M11" s="25">
        <f>IF(OR($B11="",$H11="",$H11=0),"",SUMPRODUCT(MIN(('31_実施記録'!$B$5:$B$104=$B11)*'31_実施記録'!$U$5:$U$104*'31_実施記録'!$C$5:$C$104+(1-('31_実施記録'!$B$5:$B$104=$B11)*'31_実施記録'!$U$5:$U$104)*1000000)))</f>
        <v/>
      </c>
      <c r="N11" s="24">
        <f>IF(OR($L11="",$M11=""),"",IF($L11&lt;=$M11,"OK","NG（同意日が初回実施日より後）"))</f>
        <v/>
      </c>
      <c r="O11" s="28">
        <f>IF($I11="","",$I11*'01_単位数マスタ'!$E$3)</f>
        <v/>
      </c>
      <c r="P11" s="36">
        <f>IF($O11="","",IFERROR(ROUNDDOWN($O11*'10_事業所設定'!$B$23,0),"要確認"))</f>
        <v/>
      </c>
      <c r="Q11" s="24">
        <f>IF($B11="","",IF('10_事業所設定'!$B$24&lt;&gt;"算定可",'10_事業所設定'!$B$24,IF($K11="","NG（専門的支援実施計画が未作成）",IF($H11=0,"当月の実施なし",IF($N11&lt;&gt;"OK","NG（同意が初回実施日より後／未取得）",IF($J11&gt;0,"⚠上限超過 "&amp;$J11&amp;"回は算定不可","OK"))))))</f>
        <v/>
      </c>
    </row>
    <row r="12" ht="20" customHeight="1">
      <c r="A12" s="11" t="n">
        <v>9</v>
      </c>
      <c r="B12" s="26" t="n"/>
      <c r="C12" s="26" t="n"/>
      <c r="D12" s="26" t="n"/>
      <c r="E12" s="26" t="n"/>
      <c r="F12" s="28">
        <f>IF($D12="","",IF($E12="",$D12,MIN($D12,$E12)))</f>
        <v/>
      </c>
      <c r="G12" s="28">
        <f>IF($F12="","",IF($C12="児童発達支援",IF($F12&gt;=12,6,4),IF($C12="放課後等デイサービス",IF($F12&gt;=12,6,IF($F12&gt;=6,4,2)),"")))</f>
        <v/>
      </c>
      <c r="H12" s="28">
        <f>IF($B12="","",COUNTIFS('31_実施記録'!$B$5:$B$104,$B12,'31_実施記録'!$U$5:$U$104,1))</f>
        <v/>
      </c>
      <c r="I12" s="28">
        <f>IF(OR($G12="",$H12=""),"",MIN($H12,$G12))</f>
        <v/>
      </c>
      <c r="J12" s="28">
        <f>IF(OR($G12="",$H12=""),"",MAX(0,$H12-$G12))</f>
        <v/>
      </c>
      <c r="K12" s="27" t="n"/>
      <c r="L12" s="27" t="n"/>
      <c r="M12" s="25">
        <f>IF(OR($B12="",$H12="",$H12=0),"",SUMPRODUCT(MIN(('31_実施記録'!$B$5:$B$104=$B12)*'31_実施記録'!$U$5:$U$104*'31_実施記録'!$C$5:$C$104+(1-('31_実施記録'!$B$5:$B$104=$B12)*'31_実施記録'!$U$5:$U$104)*1000000)))</f>
        <v/>
      </c>
      <c r="N12" s="24">
        <f>IF(OR($L12="",$M12=""),"",IF($L12&lt;=$M12,"OK","NG（同意日が初回実施日より後）"))</f>
        <v/>
      </c>
      <c r="O12" s="28">
        <f>IF($I12="","",$I12*'01_単位数マスタ'!$E$3)</f>
        <v/>
      </c>
      <c r="P12" s="36">
        <f>IF($O12="","",IFERROR(ROUNDDOWN($O12*'10_事業所設定'!$B$23,0),"要確認"))</f>
        <v/>
      </c>
      <c r="Q12" s="24">
        <f>IF($B12="","",IF('10_事業所設定'!$B$24&lt;&gt;"算定可",'10_事業所設定'!$B$24,IF($K12="","NG（専門的支援実施計画が未作成）",IF($H12=0,"当月の実施なし",IF($N12&lt;&gt;"OK","NG（同意が初回実施日より後／未取得）",IF($J12&gt;0,"⚠上限超過 "&amp;$J12&amp;"回は算定不可","OK"))))))</f>
        <v/>
      </c>
    </row>
    <row r="13" ht="20" customHeight="1">
      <c r="A13" s="11" t="n">
        <v>10</v>
      </c>
      <c r="B13" s="26" t="n"/>
      <c r="C13" s="26" t="n"/>
      <c r="D13" s="26" t="n"/>
      <c r="E13" s="26" t="n"/>
      <c r="F13" s="28">
        <f>IF($D13="","",IF($E13="",$D13,MIN($D13,$E13)))</f>
        <v/>
      </c>
      <c r="G13" s="28">
        <f>IF($F13="","",IF($C13="児童発達支援",IF($F13&gt;=12,6,4),IF($C13="放課後等デイサービス",IF($F13&gt;=12,6,IF($F13&gt;=6,4,2)),"")))</f>
        <v/>
      </c>
      <c r="H13" s="28">
        <f>IF($B13="","",COUNTIFS('31_実施記録'!$B$5:$B$104,$B13,'31_実施記録'!$U$5:$U$104,1))</f>
        <v/>
      </c>
      <c r="I13" s="28">
        <f>IF(OR($G13="",$H13=""),"",MIN($H13,$G13))</f>
        <v/>
      </c>
      <c r="J13" s="28">
        <f>IF(OR($G13="",$H13=""),"",MAX(0,$H13-$G13))</f>
        <v/>
      </c>
      <c r="K13" s="27" t="n"/>
      <c r="L13" s="27" t="n"/>
      <c r="M13" s="25">
        <f>IF(OR($B13="",$H13="",$H13=0),"",SUMPRODUCT(MIN(('31_実施記録'!$B$5:$B$104=$B13)*'31_実施記録'!$U$5:$U$104*'31_実施記録'!$C$5:$C$104+(1-('31_実施記録'!$B$5:$B$104=$B13)*'31_実施記録'!$U$5:$U$104)*1000000)))</f>
        <v/>
      </c>
      <c r="N13" s="24">
        <f>IF(OR($L13="",$M13=""),"",IF($L13&lt;=$M13,"OK","NG（同意日が初回実施日より後）"))</f>
        <v/>
      </c>
      <c r="O13" s="28">
        <f>IF($I13="","",$I13*'01_単位数マスタ'!$E$3)</f>
        <v/>
      </c>
      <c r="P13" s="36">
        <f>IF($O13="","",IFERROR(ROUNDDOWN($O13*'10_事業所設定'!$B$23,0),"要確認"))</f>
        <v/>
      </c>
      <c r="Q13" s="24">
        <f>IF($B13="","",IF('10_事業所設定'!$B$24&lt;&gt;"算定可",'10_事業所設定'!$B$24,IF($K13="","NG（専門的支援実施計画が未作成）",IF($H13=0,"当月の実施なし",IF($N13&lt;&gt;"OK","NG（同意が初回実施日より後／未取得）",IF($J13&gt;0,"⚠上限超過 "&amp;$J13&amp;"回は算定不可","OK"))))))</f>
        <v/>
      </c>
    </row>
    <row r="14" ht="20" customHeight="1">
      <c r="A14" s="11" t="n">
        <v>11</v>
      </c>
      <c r="B14" s="26" t="n"/>
      <c r="C14" s="26" t="n"/>
      <c r="D14" s="26" t="n"/>
      <c r="E14" s="26" t="n"/>
      <c r="F14" s="28">
        <f>IF($D14="","",IF($E14="",$D14,MIN($D14,$E14)))</f>
        <v/>
      </c>
      <c r="G14" s="28">
        <f>IF($F14="","",IF($C14="児童発達支援",IF($F14&gt;=12,6,4),IF($C14="放課後等デイサービス",IF($F14&gt;=12,6,IF($F14&gt;=6,4,2)),"")))</f>
        <v/>
      </c>
      <c r="H14" s="28">
        <f>IF($B14="","",COUNTIFS('31_実施記録'!$B$5:$B$104,$B14,'31_実施記録'!$U$5:$U$104,1))</f>
        <v/>
      </c>
      <c r="I14" s="28">
        <f>IF(OR($G14="",$H14=""),"",MIN($H14,$G14))</f>
        <v/>
      </c>
      <c r="J14" s="28">
        <f>IF(OR($G14="",$H14=""),"",MAX(0,$H14-$G14))</f>
        <v/>
      </c>
      <c r="K14" s="27" t="n"/>
      <c r="L14" s="27" t="n"/>
      <c r="M14" s="25">
        <f>IF(OR($B14="",$H14="",$H14=0),"",SUMPRODUCT(MIN(('31_実施記録'!$B$5:$B$104=$B14)*'31_実施記録'!$U$5:$U$104*'31_実施記録'!$C$5:$C$104+(1-('31_実施記録'!$B$5:$B$104=$B14)*'31_実施記録'!$U$5:$U$104)*1000000)))</f>
        <v/>
      </c>
      <c r="N14" s="24">
        <f>IF(OR($L14="",$M14=""),"",IF($L14&lt;=$M14,"OK","NG（同意日が初回実施日より後）"))</f>
        <v/>
      </c>
      <c r="O14" s="28">
        <f>IF($I14="","",$I14*'01_単位数マスタ'!$E$3)</f>
        <v/>
      </c>
      <c r="P14" s="36">
        <f>IF($O14="","",IFERROR(ROUNDDOWN($O14*'10_事業所設定'!$B$23,0),"要確認"))</f>
        <v/>
      </c>
      <c r="Q14" s="24">
        <f>IF($B14="","",IF('10_事業所設定'!$B$24&lt;&gt;"算定可",'10_事業所設定'!$B$24,IF($K14="","NG（専門的支援実施計画が未作成）",IF($H14=0,"当月の実施なし",IF($N14&lt;&gt;"OK","NG（同意が初回実施日より後／未取得）",IF($J14&gt;0,"⚠上限超過 "&amp;$J14&amp;"回は算定不可","OK"))))))</f>
        <v/>
      </c>
    </row>
    <row r="15" ht="20" customHeight="1">
      <c r="A15" s="11" t="n">
        <v>12</v>
      </c>
      <c r="B15" s="26" t="n"/>
      <c r="C15" s="26" t="n"/>
      <c r="D15" s="26" t="n"/>
      <c r="E15" s="26" t="n"/>
      <c r="F15" s="28">
        <f>IF($D15="","",IF($E15="",$D15,MIN($D15,$E15)))</f>
        <v/>
      </c>
      <c r="G15" s="28">
        <f>IF($F15="","",IF($C15="児童発達支援",IF($F15&gt;=12,6,4),IF($C15="放課後等デイサービス",IF($F15&gt;=12,6,IF($F15&gt;=6,4,2)),"")))</f>
        <v/>
      </c>
      <c r="H15" s="28">
        <f>IF($B15="","",COUNTIFS('31_実施記録'!$B$5:$B$104,$B15,'31_実施記録'!$U$5:$U$104,1))</f>
        <v/>
      </c>
      <c r="I15" s="28">
        <f>IF(OR($G15="",$H15=""),"",MIN($H15,$G15))</f>
        <v/>
      </c>
      <c r="J15" s="28">
        <f>IF(OR($G15="",$H15=""),"",MAX(0,$H15-$G15))</f>
        <v/>
      </c>
      <c r="K15" s="27" t="n"/>
      <c r="L15" s="27" t="n"/>
      <c r="M15" s="25">
        <f>IF(OR($B15="",$H15="",$H15=0),"",SUMPRODUCT(MIN(('31_実施記録'!$B$5:$B$104=$B15)*'31_実施記録'!$U$5:$U$104*'31_実施記録'!$C$5:$C$104+(1-('31_実施記録'!$B$5:$B$104=$B15)*'31_実施記録'!$U$5:$U$104)*1000000)))</f>
        <v/>
      </c>
      <c r="N15" s="24">
        <f>IF(OR($L15="",$M15=""),"",IF($L15&lt;=$M15,"OK","NG（同意日が初回実施日より後）"))</f>
        <v/>
      </c>
      <c r="O15" s="28">
        <f>IF($I15="","",$I15*'01_単位数マスタ'!$E$3)</f>
        <v/>
      </c>
      <c r="P15" s="36">
        <f>IF($O15="","",IFERROR(ROUNDDOWN($O15*'10_事業所設定'!$B$23,0),"要確認"))</f>
        <v/>
      </c>
      <c r="Q15" s="24">
        <f>IF($B15="","",IF('10_事業所設定'!$B$24&lt;&gt;"算定可",'10_事業所設定'!$B$24,IF($K15="","NG（専門的支援実施計画が未作成）",IF($H15=0,"当月の実施なし",IF($N15&lt;&gt;"OK","NG（同意が初回実施日より後／未取得）",IF($J15&gt;0,"⚠上限超過 "&amp;$J15&amp;"回は算定不可","OK"))))))</f>
        <v/>
      </c>
    </row>
    <row r="16" ht="20" customHeight="1">
      <c r="A16" s="11" t="n">
        <v>13</v>
      </c>
      <c r="B16" s="26" t="n"/>
      <c r="C16" s="26" t="n"/>
      <c r="D16" s="26" t="n"/>
      <c r="E16" s="26" t="n"/>
      <c r="F16" s="28">
        <f>IF($D16="","",IF($E16="",$D16,MIN($D16,$E16)))</f>
        <v/>
      </c>
      <c r="G16" s="28">
        <f>IF($F16="","",IF($C16="児童発達支援",IF($F16&gt;=12,6,4),IF($C16="放課後等デイサービス",IF($F16&gt;=12,6,IF($F16&gt;=6,4,2)),"")))</f>
        <v/>
      </c>
      <c r="H16" s="28">
        <f>IF($B16="","",COUNTIFS('31_実施記録'!$B$5:$B$104,$B16,'31_実施記録'!$U$5:$U$104,1))</f>
        <v/>
      </c>
      <c r="I16" s="28">
        <f>IF(OR($G16="",$H16=""),"",MIN($H16,$G16))</f>
        <v/>
      </c>
      <c r="J16" s="28">
        <f>IF(OR($G16="",$H16=""),"",MAX(0,$H16-$G16))</f>
        <v/>
      </c>
      <c r="K16" s="27" t="n"/>
      <c r="L16" s="27" t="n"/>
      <c r="M16" s="25">
        <f>IF(OR($B16="",$H16="",$H16=0),"",SUMPRODUCT(MIN(('31_実施記録'!$B$5:$B$104=$B16)*'31_実施記録'!$U$5:$U$104*'31_実施記録'!$C$5:$C$104+(1-('31_実施記録'!$B$5:$B$104=$B16)*'31_実施記録'!$U$5:$U$104)*1000000)))</f>
        <v/>
      </c>
      <c r="N16" s="24">
        <f>IF(OR($L16="",$M16=""),"",IF($L16&lt;=$M16,"OK","NG（同意日が初回実施日より後）"))</f>
        <v/>
      </c>
      <c r="O16" s="28">
        <f>IF($I16="","",$I16*'01_単位数マスタ'!$E$3)</f>
        <v/>
      </c>
      <c r="P16" s="36">
        <f>IF($O16="","",IFERROR(ROUNDDOWN($O16*'10_事業所設定'!$B$23,0),"要確認"))</f>
        <v/>
      </c>
      <c r="Q16" s="24">
        <f>IF($B16="","",IF('10_事業所設定'!$B$24&lt;&gt;"算定可",'10_事業所設定'!$B$24,IF($K16="","NG（専門的支援実施計画が未作成）",IF($H16=0,"当月の実施なし",IF($N16&lt;&gt;"OK","NG（同意が初回実施日より後／未取得）",IF($J16&gt;0,"⚠上限超過 "&amp;$J16&amp;"回は算定不可","OK"))))))</f>
        <v/>
      </c>
    </row>
    <row r="17" ht="20" customHeight="1">
      <c r="A17" s="11" t="n">
        <v>14</v>
      </c>
      <c r="B17" s="26" t="n"/>
      <c r="C17" s="26" t="n"/>
      <c r="D17" s="26" t="n"/>
      <c r="E17" s="26" t="n"/>
      <c r="F17" s="28">
        <f>IF($D17="","",IF($E17="",$D17,MIN($D17,$E17)))</f>
        <v/>
      </c>
      <c r="G17" s="28">
        <f>IF($F17="","",IF($C17="児童発達支援",IF($F17&gt;=12,6,4),IF($C17="放課後等デイサービス",IF($F17&gt;=12,6,IF($F17&gt;=6,4,2)),"")))</f>
        <v/>
      </c>
      <c r="H17" s="28">
        <f>IF($B17="","",COUNTIFS('31_実施記録'!$B$5:$B$104,$B17,'31_実施記録'!$U$5:$U$104,1))</f>
        <v/>
      </c>
      <c r="I17" s="28">
        <f>IF(OR($G17="",$H17=""),"",MIN($H17,$G17))</f>
        <v/>
      </c>
      <c r="J17" s="28">
        <f>IF(OR($G17="",$H17=""),"",MAX(0,$H17-$G17))</f>
        <v/>
      </c>
      <c r="K17" s="27" t="n"/>
      <c r="L17" s="27" t="n"/>
      <c r="M17" s="25">
        <f>IF(OR($B17="",$H17="",$H17=0),"",SUMPRODUCT(MIN(('31_実施記録'!$B$5:$B$104=$B17)*'31_実施記録'!$U$5:$U$104*'31_実施記録'!$C$5:$C$104+(1-('31_実施記録'!$B$5:$B$104=$B17)*'31_実施記録'!$U$5:$U$104)*1000000)))</f>
        <v/>
      </c>
      <c r="N17" s="24">
        <f>IF(OR($L17="",$M17=""),"",IF($L17&lt;=$M17,"OK","NG（同意日が初回実施日より後）"))</f>
        <v/>
      </c>
      <c r="O17" s="28">
        <f>IF($I17="","",$I17*'01_単位数マスタ'!$E$3)</f>
        <v/>
      </c>
      <c r="P17" s="36">
        <f>IF($O17="","",IFERROR(ROUNDDOWN($O17*'10_事業所設定'!$B$23,0),"要確認"))</f>
        <v/>
      </c>
      <c r="Q17" s="24">
        <f>IF($B17="","",IF('10_事業所設定'!$B$24&lt;&gt;"算定可",'10_事業所設定'!$B$24,IF($K17="","NG（専門的支援実施計画が未作成）",IF($H17=0,"当月の実施なし",IF($N17&lt;&gt;"OK","NG（同意が初回実施日より後／未取得）",IF($J17&gt;0,"⚠上限超過 "&amp;$J17&amp;"回は算定不可","OK"))))))</f>
        <v/>
      </c>
    </row>
    <row r="18" ht="20" customHeight="1">
      <c r="A18" s="11" t="n">
        <v>15</v>
      </c>
      <c r="B18" s="26" t="n"/>
      <c r="C18" s="26" t="n"/>
      <c r="D18" s="26" t="n"/>
      <c r="E18" s="26" t="n"/>
      <c r="F18" s="28">
        <f>IF($D18="","",IF($E18="",$D18,MIN($D18,$E18)))</f>
        <v/>
      </c>
      <c r="G18" s="28">
        <f>IF($F18="","",IF($C18="児童発達支援",IF($F18&gt;=12,6,4),IF($C18="放課後等デイサービス",IF($F18&gt;=12,6,IF($F18&gt;=6,4,2)),"")))</f>
        <v/>
      </c>
      <c r="H18" s="28">
        <f>IF($B18="","",COUNTIFS('31_実施記録'!$B$5:$B$104,$B18,'31_実施記録'!$U$5:$U$104,1))</f>
        <v/>
      </c>
      <c r="I18" s="28">
        <f>IF(OR($G18="",$H18=""),"",MIN($H18,$G18))</f>
        <v/>
      </c>
      <c r="J18" s="28">
        <f>IF(OR($G18="",$H18=""),"",MAX(0,$H18-$G18))</f>
        <v/>
      </c>
      <c r="K18" s="27" t="n"/>
      <c r="L18" s="27" t="n"/>
      <c r="M18" s="25">
        <f>IF(OR($B18="",$H18="",$H18=0),"",SUMPRODUCT(MIN(('31_実施記録'!$B$5:$B$104=$B18)*'31_実施記録'!$U$5:$U$104*'31_実施記録'!$C$5:$C$104+(1-('31_実施記録'!$B$5:$B$104=$B18)*'31_実施記録'!$U$5:$U$104)*1000000)))</f>
        <v/>
      </c>
      <c r="N18" s="24">
        <f>IF(OR($L18="",$M18=""),"",IF($L18&lt;=$M18,"OK","NG（同意日が初回実施日より後）"))</f>
        <v/>
      </c>
      <c r="O18" s="28">
        <f>IF($I18="","",$I18*'01_単位数マスタ'!$E$3)</f>
        <v/>
      </c>
      <c r="P18" s="36">
        <f>IF($O18="","",IFERROR(ROUNDDOWN($O18*'10_事業所設定'!$B$23,0),"要確認"))</f>
        <v/>
      </c>
      <c r="Q18" s="24">
        <f>IF($B18="","",IF('10_事業所設定'!$B$24&lt;&gt;"算定可",'10_事業所設定'!$B$24,IF($K18="","NG（専門的支援実施計画が未作成）",IF($H18=0,"当月の実施なし",IF($N18&lt;&gt;"OK","NG（同意が初回実施日より後／未取得）",IF($J18&gt;0,"⚠上限超過 "&amp;$J18&amp;"回は算定不可","OK"))))))</f>
        <v/>
      </c>
    </row>
    <row r="19" ht="20" customHeight="1">
      <c r="A19" s="11" t="n">
        <v>16</v>
      </c>
      <c r="B19" s="26" t="n"/>
      <c r="C19" s="26" t="n"/>
      <c r="D19" s="26" t="n"/>
      <c r="E19" s="26" t="n"/>
      <c r="F19" s="28">
        <f>IF($D19="","",IF($E19="",$D19,MIN($D19,$E19)))</f>
        <v/>
      </c>
      <c r="G19" s="28">
        <f>IF($F19="","",IF($C19="児童発達支援",IF($F19&gt;=12,6,4),IF($C19="放課後等デイサービス",IF($F19&gt;=12,6,IF($F19&gt;=6,4,2)),"")))</f>
        <v/>
      </c>
      <c r="H19" s="28">
        <f>IF($B19="","",COUNTIFS('31_実施記録'!$B$5:$B$104,$B19,'31_実施記録'!$U$5:$U$104,1))</f>
        <v/>
      </c>
      <c r="I19" s="28">
        <f>IF(OR($G19="",$H19=""),"",MIN($H19,$G19))</f>
        <v/>
      </c>
      <c r="J19" s="28">
        <f>IF(OR($G19="",$H19=""),"",MAX(0,$H19-$G19))</f>
        <v/>
      </c>
      <c r="K19" s="27" t="n"/>
      <c r="L19" s="27" t="n"/>
      <c r="M19" s="25">
        <f>IF(OR($B19="",$H19="",$H19=0),"",SUMPRODUCT(MIN(('31_実施記録'!$B$5:$B$104=$B19)*'31_実施記録'!$U$5:$U$104*'31_実施記録'!$C$5:$C$104+(1-('31_実施記録'!$B$5:$B$104=$B19)*'31_実施記録'!$U$5:$U$104)*1000000)))</f>
        <v/>
      </c>
      <c r="N19" s="24">
        <f>IF(OR($L19="",$M19=""),"",IF($L19&lt;=$M19,"OK","NG（同意日が初回実施日より後）"))</f>
        <v/>
      </c>
      <c r="O19" s="28">
        <f>IF($I19="","",$I19*'01_単位数マスタ'!$E$3)</f>
        <v/>
      </c>
      <c r="P19" s="36">
        <f>IF($O19="","",IFERROR(ROUNDDOWN($O19*'10_事業所設定'!$B$23,0),"要確認"))</f>
        <v/>
      </c>
      <c r="Q19" s="24">
        <f>IF($B19="","",IF('10_事業所設定'!$B$24&lt;&gt;"算定可",'10_事業所設定'!$B$24,IF($K19="","NG（専門的支援実施計画が未作成）",IF($H19=0,"当月の実施なし",IF($N19&lt;&gt;"OK","NG（同意が初回実施日より後／未取得）",IF($J19&gt;0,"⚠上限超過 "&amp;$J19&amp;"回は算定不可","OK"))))))</f>
        <v/>
      </c>
    </row>
    <row r="20" ht="20" customHeight="1">
      <c r="A20" s="11" t="n">
        <v>17</v>
      </c>
      <c r="B20" s="26" t="n"/>
      <c r="C20" s="26" t="n"/>
      <c r="D20" s="26" t="n"/>
      <c r="E20" s="26" t="n"/>
      <c r="F20" s="28">
        <f>IF($D20="","",IF($E20="",$D20,MIN($D20,$E20)))</f>
        <v/>
      </c>
      <c r="G20" s="28">
        <f>IF($F20="","",IF($C20="児童発達支援",IF($F20&gt;=12,6,4),IF($C20="放課後等デイサービス",IF($F20&gt;=12,6,IF($F20&gt;=6,4,2)),"")))</f>
        <v/>
      </c>
      <c r="H20" s="28">
        <f>IF($B20="","",COUNTIFS('31_実施記録'!$B$5:$B$104,$B20,'31_実施記録'!$U$5:$U$104,1))</f>
        <v/>
      </c>
      <c r="I20" s="28">
        <f>IF(OR($G20="",$H20=""),"",MIN($H20,$G20))</f>
        <v/>
      </c>
      <c r="J20" s="28">
        <f>IF(OR($G20="",$H20=""),"",MAX(0,$H20-$G20))</f>
        <v/>
      </c>
      <c r="K20" s="27" t="n"/>
      <c r="L20" s="27" t="n"/>
      <c r="M20" s="25">
        <f>IF(OR($B20="",$H20="",$H20=0),"",SUMPRODUCT(MIN(('31_実施記録'!$B$5:$B$104=$B20)*'31_実施記録'!$U$5:$U$104*'31_実施記録'!$C$5:$C$104+(1-('31_実施記録'!$B$5:$B$104=$B20)*'31_実施記録'!$U$5:$U$104)*1000000)))</f>
        <v/>
      </c>
      <c r="N20" s="24">
        <f>IF(OR($L20="",$M20=""),"",IF($L20&lt;=$M20,"OK","NG（同意日が初回実施日より後）"))</f>
        <v/>
      </c>
      <c r="O20" s="28">
        <f>IF($I20="","",$I20*'01_単位数マスタ'!$E$3)</f>
        <v/>
      </c>
      <c r="P20" s="36">
        <f>IF($O20="","",IFERROR(ROUNDDOWN($O20*'10_事業所設定'!$B$23,0),"要確認"))</f>
        <v/>
      </c>
      <c r="Q20" s="24">
        <f>IF($B20="","",IF('10_事業所設定'!$B$24&lt;&gt;"算定可",'10_事業所設定'!$B$24,IF($K20="","NG（専門的支援実施計画が未作成）",IF($H20=0,"当月の実施なし",IF($N20&lt;&gt;"OK","NG（同意が初回実施日より後／未取得）",IF($J20&gt;0,"⚠上限超過 "&amp;$J20&amp;"回は算定不可","OK"))))))</f>
        <v/>
      </c>
    </row>
    <row r="21" ht="20" customHeight="1">
      <c r="A21" s="11" t="n">
        <v>18</v>
      </c>
      <c r="B21" s="26" t="n"/>
      <c r="C21" s="26" t="n"/>
      <c r="D21" s="26" t="n"/>
      <c r="E21" s="26" t="n"/>
      <c r="F21" s="28">
        <f>IF($D21="","",IF($E21="",$D21,MIN($D21,$E21)))</f>
        <v/>
      </c>
      <c r="G21" s="28">
        <f>IF($F21="","",IF($C21="児童発達支援",IF($F21&gt;=12,6,4),IF($C21="放課後等デイサービス",IF($F21&gt;=12,6,IF($F21&gt;=6,4,2)),"")))</f>
        <v/>
      </c>
      <c r="H21" s="28">
        <f>IF($B21="","",COUNTIFS('31_実施記録'!$B$5:$B$104,$B21,'31_実施記録'!$U$5:$U$104,1))</f>
        <v/>
      </c>
      <c r="I21" s="28">
        <f>IF(OR($G21="",$H21=""),"",MIN($H21,$G21))</f>
        <v/>
      </c>
      <c r="J21" s="28">
        <f>IF(OR($G21="",$H21=""),"",MAX(0,$H21-$G21))</f>
        <v/>
      </c>
      <c r="K21" s="27" t="n"/>
      <c r="L21" s="27" t="n"/>
      <c r="M21" s="25">
        <f>IF(OR($B21="",$H21="",$H21=0),"",SUMPRODUCT(MIN(('31_実施記録'!$B$5:$B$104=$B21)*'31_実施記録'!$U$5:$U$104*'31_実施記録'!$C$5:$C$104+(1-('31_実施記録'!$B$5:$B$104=$B21)*'31_実施記録'!$U$5:$U$104)*1000000)))</f>
        <v/>
      </c>
      <c r="N21" s="24">
        <f>IF(OR($L21="",$M21=""),"",IF($L21&lt;=$M21,"OK","NG（同意日が初回実施日より後）"))</f>
        <v/>
      </c>
      <c r="O21" s="28">
        <f>IF($I21="","",$I21*'01_単位数マスタ'!$E$3)</f>
        <v/>
      </c>
      <c r="P21" s="36">
        <f>IF($O21="","",IFERROR(ROUNDDOWN($O21*'10_事業所設定'!$B$23,0),"要確認"))</f>
        <v/>
      </c>
      <c r="Q21" s="24">
        <f>IF($B21="","",IF('10_事業所設定'!$B$24&lt;&gt;"算定可",'10_事業所設定'!$B$24,IF($K21="","NG（専門的支援実施計画が未作成）",IF($H21=0,"当月の実施なし",IF($N21&lt;&gt;"OK","NG（同意が初回実施日より後／未取得）",IF($J21&gt;0,"⚠上限超過 "&amp;$J21&amp;"回は算定不可","OK"))))))</f>
        <v/>
      </c>
    </row>
    <row r="22" ht="20" customHeight="1">
      <c r="A22" s="11" t="n">
        <v>19</v>
      </c>
      <c r="B22" s="26" t="n"/>
      <c r="C22" s="26" t="n"/>
      <c r="D22" s="26" t="n"/>
      <c r="E22" s="26" t="n"/>
      <c r="F22" s="28">
        <f>IF($D22="","",IF($E22="",$D22,MIN($D22,$E22)))</f>
        <v/>
      </c>
      <c r="G22" s="28">
        <f>IF($F22="","",IF($C22="児童発達支援",IF($F22&gt;=12,6,4),IF($C22="放課後等デイサービス",IF($F22&gt;=12,6,IF($F22&gt;=6,4,2)),"")))</f>
        <v/>
      </c>
      <c r="H22" s="28">
        <f>IF($B22="","",COUNTIFS('31_実施記録'!$B$5:$B$104,$B22,'31_実施記録'!$U$5:$U$104,1))</f>
        <v/>
      </c>
      <c r="I22" s="28">
        <f>IF(OR($G22="",$H22=""),"",MIN($H22,$G22))</f>
        <v/>
      </c>
      <c r="J22" s="28">
        <f>IF(OR($G22="",$H22=""),"",MAX(0,$H22-$G22))</f>
        <v/>
      </c>
      <c r="K22" s="27" t="n"/>
      <c r="L22" s="27" t="n"/>
      <c r="M22" s="25">
        <f>IF(OR($B22="",$H22="",$H22=0),"",SUMPRODUCT(MIN(('31_実施記録'!$B$5:$B$104=$B22)*'31_実施記録'!$U$5:$U$104*'31_実施記録'!$C$5:$C$104+(1-('31_実施記録'!$B$5:$B$104=$B22)*'31_実施記録'!$U$5:$U$104)*1000000)))</f>
        <v/>
      </c>
      <c r="N22" s="24">
        <f>IF(OR($L22="",$M22=""),"",IF($L22&lt;=$M22,"OK","NG（同意日が初回実施日より後）"))</f>
        <v/>
      </c>
      <c r="O22" s="28">
        <f>IF($I22="","",$I22*'01_単位数マスタ'!$E$3)</f>
        <v/>
      </c>
      <c r="P22" s="36">
        <f>IF($O22="","",IFERROR(ROUNDDOWN($O22*'10_事業所設定'!$B$23,0),"要確認"))</f>
        <v/>
      </c>
      <c r="Q22" s="24">
        <f>IF($B22="","",IF('10_事業所設定'!$B$24&lt;&gt;"算定可",'10_事業所設定'!$B$24,IF($K22="","NG（専門的支援実施計画が未作成）",IF($H22=0,"当月の実施なし",IF($N22&lt;&gt;"OK","NG（同意が初回実施日より後／未取得）",IF($J22&gt;0,"⚠上限超過 "&amp;$J22&amp;"回は算定不可","OK"))))))</f>
        <v/>
      </c>
    </row>
    <row r="23" ht="20" customHeight="1">
      <c r="A23" s="11" t="n">
        <v>20</v>
      </c>
      <c r="B23" s="26" t="n"/>
      <c r="C23" s="26" t="n"/>
      <c r="D23" s="26" t="n"/>
      <c r="E23" s="26" t="n"/>
      <c r="F23" s="28">
        <f>IF($D23="","",IF($E23="",$D23,MIN($D23,$E23)))</f>
        <v/>
      </c>
      <c r="G23" s="28">
        <f>IF($F23="","",IF($C23="児童発達支援",IF($F23&gt;=12,6,4),IF($C23="放課後等デイサービス",IF($F23&gt;=12,6,IF($F23&gt;=6,4,2)),"")))</f>
        <v/>
      </c>
      <c r="H23" s="28">
        <f>IF($B23="","",COUNTIFS('31_実施記録'!$B$5:$B$104,$B23,'31_実施記録'!$U$5:$U$104,1))</f>
        <v/>
      </c>
      <c r="I23" s="28">
        <f>IF(OR($G23="",$H23=""),"",MIN($H23,$G23))</f>
        <v/>
      </c>
      <c r="J23" s="28">
        <f>IF(OR($G23="",$H23=""),"",MAX(0,$H23-$G23))</f>
        <v/>
      </c>
      <c r="K23" s="27" t="n"/>
      <c r="L23" s="27" t="n"/>
      <c r="M23" s="25">
        <f>IF(OR($B23="",$H23="",$H23=0),"",SUMPRODUCT(MIN(('31_実施記録'!$B$5:$B$104=$B23)*'31_実施記録'!$U$5:$U$104*'31_実施記録'!$C$5:$C$104+(1-('31_実施記録'!$B$5:$B$104=$B23)*'31_実施記録'!$U$5:$U$104)*1000000)))</f>
        <v/>
      </c>
      <c r="N23" s="24">
        <f>IF(OR($L23="",$M23=""),"",IF($L23&lt;=$M23,"OK","NG（同意日が初回実施日より後）"))</f>
        <v/>
      </c>
      <c r="O23" s="28">
        <f>IF($I23="","",$I23*'01_単位数マスタ'!$E$3)</f>
        <v/>
      </c>
      <c r="P23" s="36">
        <f>IF($O23="","",IFERROR(ROUNDDOWN($O23*'10_事業所設定'!$B$23,0),"要確認"))</f>
        <v/>
      </c>
      <c r="Q23" s="24">
        <f>IF($B23="","",IF('10_事業所設定'!$B$24&lt;&gt;"算定可",'10_事業所設定'!$B$24,IF($K23="","NG（専門的支援実施計画が未作成）",IF($H23=0,"当月の実施なし",IF($N23&lt;&gt;"OK","NG（同意が初回実施日より後／未取得）",IF($J23&gt;0,"⚠上限超過 "&amp;$J23&amp;"回は算定不可","OK"))))))</f>
        <v/>
      </c>
    </row>
    <row r="24" ht="20" customHeight="1">
      <c r="A24" s="11" t="n">
        <v>21</v>
      </c>
      <c r="B24" s="26" t="n"/>
      <c r="C24" s="26" t="n"/>
      <c r="D24" s="26" t="n"/>
      <c r="E24" s="26" t="n"/>
      <c r="F24" s="28">
        <f>IF($D24="","",IF($E24="",$D24,MIN($D24,$E24)))</f>
        <v/>
      </c>
      <c r="G24" s="28">
        <f>IF($F24="","",IF($C24="児童発達支援",IF($F24&gt;=12,6,4),IF($C24="放課後等デイサービス",IF($F24&gt;=12,6,IF($F24&gt;=6,4,2)),"")))</f>
        <v/>
      </c>
      <c r="H24" s="28">
        <f>IF($B24="","",COUNTIFS('31_実施記録'!$B$5:$B$104,$B24,'31_実施記録'!$U$5:$U$104,1))</f>
        <v/>
      </c>
      <c r="I24" s="28">
        <f>IF(OR($G24="",$H24=""),"",MIN($H24,$G24))</f>
        <v/>
      </c>
      <c r="J24" s="28">
        <f>IF(OR($G24="",$H24=""),"",MAX(0,$H24-$G24))</f>
        <v/>
      </c>
      <c r="K24" s="27" t="n"/>
      <c r="L24" s="27" t="n"/>
      <c r="M24" s="25">
        <f>IF(OR($B24="",$H24="",$H24=0),"",SUMPRODUCT(MIN(('31_実施記録'!$B$5:$B$104=$B24)*'31_実施記録'!$U$5:$U$104*'31_実施記録'!$C$5:$C$104+(1-('31_実施記録'!$B$5:$B$104=$B24)*'31_実施記録'!$U$5:$U$104)*1000000)))</f>
        <v/>
      </c>
      <c r="N24" s="24">
        <f>IF(OR($L24="",$M24=""),"",IF($L24&lt;=$M24,"OK","NG（同意日が初回実施日より後）"))</f>
        <v/>
      </c>
      <c r="O24" s="28">
        <f>IF($I24="","",$I24*'01_単位数マスタ'!$E$3)</f>
        <v/>
      </c>
      <c r="P24" s="36">
        <f>IF($O24="","",IFERROR(ROUNDDOWN($O24*'10_事業所設定'!$B$23,0),"要確認"))</f>
        <v/>
      </c>
      <c r="Q24" s="24">
        <f>IF($B24="","",IF('10_事業所設定'!$B$24&lt;&gt;"算定可",'10_事業所設定'!$B$24,IF($K24="","NG（専門的支援実施計画が未作成）",IF($H24=0,"当月の実施なし",IF($N24&lt;&gt;"OK","NG（同意が初回実施日より後／未取得）",IF($J24&gt;0,"⚠上限超過 "&amp;$J24&amp;"回は算定不可","OK"))))))</f>
        <v/>
      </c>
    </row>
    <row r="25" ht="20" customHeight="1">
      <c r="A25" s="11" t="n">
        <v>22</v>
      </c>
      <c r="B25" s="26" t="n"/>
      <c r="C25" s="26" t="n"/>
      <c r="D25" s="26" t="n"/>
      <c r="E25" s="26" t="n"/>
      <c r="F25" s="28">
        <f>IF($D25="","",IF($E25="",$D25,MIN($D25,$E25)))</f>
        <v/>
      </c>
      <c r="G25" s="28">
        <f>IF($F25="","",IF($C25="児童発達支援",IF($F25&gt;=12,6,4),IF($C25="放課後等デイサービス",IF($F25&gt;=12,6,IF($F25&gt;=6,4,2)),"")))</f>
        <v/>
      </c>
      <c r="H25" s="28">
        <f>IF($B25="","",COUNTIFS('31_実施記録'!$B$5:$B$104,$B25,'31_実施記録'!$U$5:$U$104,1))</f>
        <v/>
      </c>
      <c r="I25" s="28">
        <f>IF(OR($G25="",$H25=""),"",MIN($H25,$G25))</f>
        <v/>
      </c>
      <c r="J25" s="28">
        <f>IF(OR($G25="",$H25=""),"",MAX(0,$H25-$G25))</f>
        <v/>
      </c>
      <c r="K25" s="27" t="n"/>
      <c r="L25" s="27" t="n"/>
      <c r="M25" s="25">
        <f>IF(OR($B25="",$H25="",$H25=0),"",SUMPRODUCT(MIN(('31_実施記録'!$B$5:$B$104=$B25)*'31_実施記録'!$U$5:$U$104*'31_実施記録'!$C$5:$C$104+(1-('31_実施記録'!$B$5:$B$104=$B25)*'31_実施記録'!$U$5:$U$104)*1000000)))</f>
        <v/>
      </c>
      <c r="N25" s="24">
        <f>IF(OR($L25="",$M25=""),"",IF($L25&lt;=$M25,"OK","NG（同意日が初回実施日より後）"))</f>
        <v/>
      </c>
      <c r="O25" s="28">
        <f>IF($I25="","",$I25*'01_単位数マスタ'!$E$3)</f>
        <v/>
      </c>
      <c r="P25" s="36">
        <f>IF($O25="","",IFERROR(ROUNDDOWN($O25*'10_事業所設定'!$B$23,0),"要確認"))</f>
        <v/>
      </c>
      <c r="Q25" s="24">
        <f>IF($B25="","",IF('10_事業所設定'!$B$24&lt;&gt;"算定可",'10_事業所設定'!$B$24,IF($K25="","NG（専門的支援実施計画が未作成）",IF($H25=0,"当月の実施なし",IF($N25&lt;&gt;"OK","NG（同意が初回実施日より後／未取得）",IF($J25&gt;0,"⚠上限超過 "&amp;$J25&amp;"回は算定不可","OK"))))))</f>
        <v/>
      </c>
    </row>
    <row r="26" ht="20" customHeight="1">
      <c r="A26" s="11" t="n">
        <v>23</v>
      </c>
      <c r="B26" s="26" t="n"/>
      <c r="C26" s="26" t="n"/>
      <c r="D26" s="26" t="n"/>
      <c r="E26" s="26" t="n"/>
      <c r="F26" s="28">
        <f>IF($D26="","",IF($E26="",$D26,MIN($D26,$E26)))</f>
        <v/>
      </c>
      <c r="G26" s="28">
        <f>IF($F26="","",IF($C26="児童発達支援",IF($F26&gt;=12,6,4),IF($C26="放課後等デイサービス",IF($F26&gt;=12,6,IF($F26&gt;=6,4,2)),"")))</f>
        <v/>
      </c>
      <c r="H26" s="28">
        <f>IF($B26="","",COUNTIFS('31_実施記録'!$B$5:$B$104,$B26,'31_実施記録'!$U$5:$U$104,1))</f>
        <v/>
      </c>
      <c r="I26" s="28">
        <f>IF(OR($G26="",$H26=""),"",MIN($H26,$G26))</f>
        <v/>
      </c>
      <c r="J26" s="28">
        <f>IF(OR($G26="",$H26=""),"",MAX(0,$H26-$G26))</f>
        <v/>
      </c>
      <c r="K26" s="27" t="n"/>
      <c r="L26" s="27" t="n"/>
      <c r="M26" s="25">
        <f>IF(OR($B26="",$H26="",$H26=0),"",SUMPRODUCT(MIN(('31_実施記録'!$B$5:$B$104=$B26)*'31_実施記録'!$U$5:$U$104*'31_実施記録'!$C$5:$C$104+(1-('31_実施記録'!$B$5:$B$104=$B26)*'31_実施記録'!$U$5:$U$104)*1000000)))</f>
        <v/>
      </c>
      <c r="N26" s="24">
        <f>IF(OR($L26="",$M26=""),"",IF($L26&lt;=$M26,"OK","NG（同意日が初回実施日より後）"))</f>
        <v/>
      </c>
      <c r="O26" s="28">
        <f>IF($I26="","",$I26*'01_単位数マスタ'!$E$3)</f>
        <v/>
      </c>
      <c r="P26" s="36">
        <f>IF($O26="","",IFERROR(ROUNDDOWN($O26*'10_事業所設定'!$B$23,0),"要確認"))</f>
        <v/>
      </c>
      <c r="Q26" s="24">
        <f>IF($B26="","",IF('10_事業所設定'!$B$24&lt;&gt;"算定可",'10_事業所設定'!$B$24,IF($K26="","NG（専門的支援実施計画が未作成）",IF($H26=0,"当月の実施なし",IF($N26&lt;&gt;"OK","NG（同意が初回実施日より後／未取得）",IF($J26&gt;0,"⚠上限超過 "&amp;$J26&amp;"回は算定不可","OK"))))))</f>
        <v/>
      </c>
    </row>
    <row r="27" ht="20" customHeight="1">
      <c r="A27" s="11" t="n">
        <v>24</v>
      </c>
      <c r="B27" s="26" t="n"/>
      <c r="C27" s="26" t="n"/>
      <c r="D27" s="26" t="n"/>
      <c r="E27" s="26" t="n"/>
      <c r="F27" s="28">
        <f>IF($D27="","",IF($E27="",$D27,MIN($D27,$E27)))</f>
        <v/>
      </c>
      <c r="G27" s="28">
        <f>IF($F27="","",IF($C27="児童発達支援",IF($F27&gt;=12,6,4),IF($C27="放課後等デイサービス",IF($F27&gt;=12,6,IF($F27&gt;=6,4,2)),"")))</f>
        <v/>
      </c>
      <c r="H27" s="28">
        <f>IF($B27="","",COUNTIFS('31_実施記録'!$B$5:$B$104,$B27,'31_実施記録'!$U$5:$U$104,1))</f>
        <v/>
      </c>
      <c r="I27" s="28">
        <f>IF(OR($G27="",$H27=""),"",MIN($H27,$G27))</f>
        <v/>
      </c>
      <c r="J27" s="28">
        <f>IF(OR($G27="",$H27=""),"",MAX(0,$H27-$G27))</f>
        <v/>
      </c>
      <c r="K27" s="27" t="n"/>
      <c r="L27" s="27" t="n"/>
      <c r="M27" s="25">
        <f>IF(OR($B27="",$H27="",$H27=0),"",SUMPRODUCT(MIN(('31_実施記録'!$B$5:$B$104=$B27)*'31_実施記録'!$U$5:$U$104*'31_実施記録'!$C$5:$C$104+(1-('31_実施記録'!$B$5:$B$104=$B27)*'31_実施記録'!$U$5:$U$104)*1000000)))</f>
        <v/>
      </c>
      <c r="N27" s="24">
        <f>IF(OR($L27="",$M27=""),"",IF($L27&lt;=$M27,"OK","NG（同意日が初回実施日より後）"))</f>
        <v/>
      </c>
      <c r="O27" s="28">
        <f>IF($I27="","",$I27*'01_単位数マスタ'!$E$3)</f>
        <v/>
      </c>
      <c r="P27" s="36">
        <f>IF($O27="","",IFERROR(ROUNDDOWN($O27*'10_事業所設定'!$B$23,0),"要確認"))</f>
        <v/>
      </c>
      <c r="Q27" s="24">
        <f>IF($B27="","",IF('10_事業所設定'!$B$24&lt;&gt;"算定可",'10_事業所設定'!$B$24,IF($K27="","NG（専門的支援実施計画が未作成）",IF($H27=0,"当月の実施なし",IF($N27&lt;&gt;"OK","NG（同意が初回実施日より後／未取得）",IF($J27&gt;0,"⚠上限超過 "&amp;$J27&amp;"回は算定不可","OK"))))))</f>
        <v/>
      </c>
    </row>
    <row r="28" ht="20" customHeight="1">
      <c r="A28" s="11" t="n">
        <v>25</v>
      </c>
      <c r="B28" s="26" t="n"/>
      <c r="C28" s="26" t="n"/>
      <c r="D28" s="26" t="n"/>
      <c r="E28" s="26" t="n"/>
      <c r="F28" s="28">
        <f>IF($D28="","",IF($E28="",$D28,MIN($D28,$E28)))</f>
        <v/>
      </c>
      <c r="G28" s="28">
        <f>IF($F28="","",IF($C28="児童発達支援",IF($F28&gt;=12,6,4),IF($C28="放課後等デイサービス",IF($F28&gt;=12,6,IF($F28&gt;=6,4,2)),"")))</f>
        <v/>
      </c>
      <c r="H28" s="28">
        <f>IF($B28="","",COUNTIFS('31_実施記録'!$B$5:$B$104,$B28,'31_実施記録'!$U$5:$U$104,1))</f>
        <v/>
      </c>
      <c r="I28" s="28">
        <f>IF(OR($G28="",$H28=""),"",MIN($H28,$G28))</f>
        <v/>
      </c>
      <c r="J28" s="28">
        <f>IF(OR($G28="",$H28=""),"",MAX(0,$H28-$G28))</f>
        <v/>
      </c>
      <c r="K28" s="27" t="n"/>
      <c r="L28" s="27" t="n"/>
      <c r="M28" s="25">
        <f>IF(OR($B28="",$H28="",$H28=0),"",SUMPRODUCT(MIN(('31_実施記録'!$B$5:$B$104=$B28)*'31_実施記録'!$U$5:$U$104*'31_実施記録'!$C$5:$C$104+(1-('31_実施記録'!$B$5:$B$104=$B28)*'31_実施記録'!$U$5:$U$104)*1000000)))</f>
        <v/>
      </c>
      <c r="N28" s="24">
        <f>IF(OR($L28="",$M28=""),"",IF($L28&lt;=$M28,"OK","NG（同意日が初回実施日より後）"))</f>
        <v/>
      </c>
      <c r="O28" s="28">
        <f>IF($I28="","",$I28*'01_単位数マスタ'!$E$3)</f>
        <v/>
      </c>
      <c r="P28" s="36">
        <f>IF($O28="","",IFERROR(ROUNDDOWN($O28*'10_事業所設定'!$B$23,0),"要確認"))</f>
        <v/>
      </c>
      <c r="Q28" s="24">
        <f>IF($B28="","",IF('10_事業所設定'!$B$24&lt;&gt;"算定可",'10_事業所設定'!$B$24,IF($K28="","NG（専門的支援実施計画が未作成）",IF($H28=0,"当月の実施なし",IF($N28&lt;&gt;"OK","NG（同意が初回実施日より後／未取得）",IF($J28&gt;0,"⚠上限超過 "&amp;$J28&amp;"回は算定不可","OK"))))))</f>
        <v/>
      </c>
    </row>
    <row r="29" ht="20" customHeight="1">
      <c r="A29" s="11" t="n">
        <v>26</v>
      </c>
      <c r="B29" s="26" t="n"/>
      <c r="C29" s="26" t="n"/>
      <c r="D29" s="26" t="n"/>
      <c r="E29" s="26" t="n"/>
      <c r="F29" s="28">
        <f>IF($D29="","",IF($E29="",$D29,MIN($D29,$E29)))</f>
        <v/>
      </c>
      <c r="G29" s="28">
        <f>IF($F29="","",IF($C29="児童発達支援",IF($F29&gt;=12,6,4),IF($C29="放課後等デイサービス",IF($F29&gt;=12,6,IF($F29&gt;=6,4,2)),"")))</f>
        <v/>
      </c>
      <c r="H29" s="28">
        <f>IF($B29="","",COUNTIFS('31_実施記録'!$B$5:$B$104,$B29,'31_実施記録'!$U$5:$U$104,1))</f>
        <v/>
      </c>
      <c r="I29" s="28">
        <f>IF(OR($G29="",$H29=""),"",MIN($H29,$G29))</f>
        <v/>
      </c>
      <c r="J29" s="28">
        <f>IF(OR($G29="",$H29=""),"",MAX(0,$H29-$G29))</f>
        <v/>
      </c>
      <c r="K29" s="27" t="n"/>
      <c r="L29" s="27" t="n"/>
      <c r="M29" s="25">
        <f>IF(OR($B29="",$H29="",$H29=0),"",SUMPRODUCT(MIN(('31_実施記録'!$B$5:$B$104=$B29)*'31_実施記録'!$U$5:$U$104*'31_実施記録'!$C$5:$C$104+(1-('31_実施記録'!$B$5:$B$104=$B29)*'31_実施記録'!$U$5:$U$104)*1000000)))</f>
        <v/>
      </c>
      <c r="N29" s="24">
        <f>IF(OR($L29="",$M29=""),"",IF($L29&lt;=$M29,"OK","NG（同意日が初回実施日より後）"))</f>
        <v/>
      </c>
      <c r="O29" s="28">
        <f>IF($I29="","",$I29*'01_単位数マスタ'!$E$3)</f>
        <v/>
      </c>
      <c r="P29" s="36">
        <f>IF($O29="","",IFERROR(ROUNDDOWN($O29*'10_事業所設定'!$B$23,0),"要確認"))</f>
        <v/>
      </c>
      <c r="Q29" s="24">
        <f>IF($B29="","",IF('10_事業所設定'!$B$24&lt;&gt;"算定可",'10_事業所設定'!$B$24,IF($K29="","NG（専門的支援実施計画が未作成）",IF($H29=0,"当月の実施なし",IF($N29&lt;&gt;"OK","NG（同意が初回実施日より後／未取得）",IF($J29&gt;0,"⚠上限超過 "&amp;$J29&amp;"回は算定不可","OK"))))))</f>
        <v/>
      </c>
    </row>
    <row r="30" ht="20" customHeight="1">
      <c r="A30" s="11" t="n">
        <v>27</v>
      </c>
      <c r="B30" s="26" t="n"/>
      <c r="C30" s="26" t="n"/>
      <c r="D30" s="26" t="n"/>
      <c r="E30" s="26" t="n"/>
      <c r="F30" s="28">
        <f>IF($D30="","",IF($E30="",$D30,MIN($D30,$E30)))</f>
        <v/>
      </c>
      <c r="G30" s="28">
        <f>IF($F30="","",IF($C30="児童発達支援",IF($F30&gt;=12,6,4),IF($C30="放課後等デイサービス",IF($F30&gt;=12,6,IF($F30&gt;=6,4,2)),"")))</f>
        <v/>
      </c>
      <c r="H30" s="28">
        <f>IF($B30="","",COUNTIFS('31_実施記録'!$B$5:$B$104,$B30,'31_実施記録'!$U$5:$U$104,1))</f>
        <v/>
      </c>
      <c r="I30" s="28">
        <f>IF(OR($G30="",$H30=""),"",MIN($H30,$G30))</f>
        <v/>
      </c>
      <c r="J30" s="28">
        <f>IF(OR($G30="",$H30=""),"",MAX(0,$H30-$G30))</f>
        <v/>
      </c>
      <c r="K30" s="27" t="n"/>
      <c r="L30" s="27" t="n"/>
      <c r="M30" s="25">
        <f>IF(OR($B30="",$H30="",$H30=0),"",SUMPRODUCT(MIN(('31_実施記録'!$B$5:$B$104=$B30)*'31_実施記録'!$U$5:$U$104*'31_実施記録'!$C$5:$C$104+(1-('31_実施記録'!$B$5:$B$104=$B30)*'31_実施記録'!$U$5:$U$104)*1000000)))</f>
        <v/>
      </c>
      <c r="N30" s="24">
        <f>IF(OR($L30="",$M30=""),"",IF($L30&lt;=$M30,"OK","NG（同意日が初回実施日より後）"))</f>
        <v/>
      </c>
      <c r="O30" s="28">
        <f>IF($I30="","",$I30*'01_単位数マスタ'!$E$3)</f>
        <v/>
      </c>
      <c r="P30" s="36">
        <f>IF($O30="","",IFERROR(ROUNDDOWN($O30*'10_事業所設定'!$B$23,0),"要確認"))</f>
        <v/>
      </c>
      <c r="Q30" s="24">
        <f>IF($B30="","",IF('10_事業所設定'!$B$24&lt;&gt;"算定可",'10_事業所設定'!$B$24,IF($K30="","NG（専門的支援実施計画が未作成）",IF($H30=0,"当月の実施なし",IF($N30&lt;&gt;"OK","NG（同意が初回実施日より後／未取得）",IF($J30&gt;0,"⚠上限超過 "&amp;$J30&amp;"回は算定不可","OK"))))))</f>
        <v/>
      </c>
    </row>
    <row r="31" ht="20" customHeight="1">
      <c r="A31" s="11" t="n">
        <v>28</v>
      </c>
      <c r="B31" s="26" t="n"/>
      <c r="C31" s="26" t="n"/>
      <c r="D31" s="26" t="n"/>
      <c r="E31" s="26" t="n"/>
      <c r="F31" s="28">
        <f>IF($D31="","",IF($E31="",$D31,MIN($D31,$E31)))</f>
        <v/>
      </c>
      <c r="G31" s="28">
        <f>IF($F31="","",IF($C31="児童発達支援",IF($F31&gt;=12,6,4),IF($C31="放課後等デイサービス",IF($F31&gt;=12,6,IF($F31&gt;=6,4,2)),"")))</f>
        <v/>
      </c>
      <c r="H31" s="28">
        <f>IF($B31="","",COUNTIFS('31_実施記録'!$B$5:$B$104,$B31,'31_実施記録'!$U$5:$U$104,1))</f>
        <v/>
      </c>
      <c r="I31" s="28">
        <f>IF(OR($G31="",$H31=""),"",MIN($H31,$G31))</f>
        <v/>
      </c>
      <c r="J31" s="28">
        <f>IF(OR($G31="",$H31=""),"",MAX(0,$H31-$G31))</f>
        <v/>
      </c>
      <c r="K31" s="27" t="n"/>
      <c r="L31" s="27" t="n"/>
      <c r="M31" s="25">
        <f>IF(OR($B31="",$H31="",$H31=0),"",SUMPRODUCT(MIN(('31_実施記録'!$B$5:$B$104=$B31)*'31_実施記録'!$U$5:$U$104*'31_実施記録'!$C$5:$C$104+(1-('31_実施記録'!$B$5:$B$104=$B31)*'31_実施記録'!$U$5:$U$104)*1000000)))</f>
        <v/>
      </c>
      <c r="N31" s="24">
        <f>IF(OR($L31="",$M31=""),"",IF($L31&lt;=$M31,"OK","NG（同意日が初回実施日より後）"))</f>
        <v/>
      </c>
      <c r="O31" s="28">
        <f>IF($I31="","",$I31*'01_単位数マスタ'!$E$3)</f>
        <v/>
      </c>
      <c r="P31" s="36">
        <f>IF($O31="","",IFERROR(ROUNDDOWN($O31*'10_事業所設定'!$B$23,0),"要確認"))</f>
        <v/>
      </c>
      <c r="Q31" s="24">
        <f>IF($B31="","",IF('10_事業所設定'!$B$24&lt;&gt;"算定可",'10_事業所設定'!$B$24,IF($K31="","NG（専門的支援実施計画が未作成）",IF($H31=0,"当月の実施なし",IF($N31&lt;&gt;"OK","NG（同意が初回実施日より後／未取得）",IF($J31&gt;0,"⚠上限超過 "&amp;$J31&amp;"回は算定不可","OK"))))))</f>
        <v/>
      </c>
    </row>
    <row r="32" ht="20" customHeight="1">
      <c r="A32" s="11" t="n">
        <v>29</v>
      </c>
      <c r="B32" s="26" t="n"/>
      <c r="C32" s="26" t="n"/>
      <c r="D32" s="26" t="n"/>
      <c r="E32" s="26" t="n"/>
      <c r="F32" s="28">
        <f>IF($D32="","",IF($E32="",$D32,MIN($D32,$E32)))</f>
        <v/>
      </c>
      <c r="G32" s="28">
        <f>IF($F32="","",IF($C32="児童発達支援",IF($F32&gt;=12,6,4),IF($C32="放課後等デイサービス",IF($F32&gt;=12,6,IF($F32&gt;=6,4,2)),"")))</f>
        <v/>
      </c>
      <c r="H32" s="28">
        <f>IF($B32="","",COUNTIFS('31_実施記録'!$B$5:$B$104,$B32,'31_実施記録'!$U$5:$U$104,1))</f>
        <v/>
      </c>
      <c r="I32" s="28">
        <f>IF(OR($G32="",$H32=""),"",MIN($H32,$G32))</f>
        <v/>
      </c>
      <c r="J32" s="28">
        <f>IF(OR($G32="",$H32=""),"",MAX(0,$H32-$G32))</f>
        <v/>
      </c>
      <c r="K32" s="27" t="n"/>
      <c r="L32" s="27" t="n"/>
      <c r="M32" s="25">
        <f>IF(OR($B32="",$H32="",$H32=0),"",SUMPRODUCT(MIN(('31_実施記録'!$B$5:$B$104=$B32)*'31_実施記録'!$U$5:$U$104*'31_実施記録'!$C$5:$C$104+(1-('31_実施記録'!$B$5:$B$104=$B32)*'31_実施記録'!$U$5:$U$104)*1000000)))</f>
        <v/>
      </c>
      <c r="N32" s="24">
        <f>IF(OR($L32="",$M32=""),"",IF($L32&lt;=$M32,"OK","NG（同意日が初回実施日より後）"))</f>
        <v/>
      </c>
      <c r="O32" s="28">
        <f>IF($I32="","",$I32*'01_単位数マスタ'!$E$3)</f>
        <v/>
      </c>
      <c r="P32" s="36">
        <f>IF($O32="","",IFERROR(ROUNDDOWN($O32*'10_事業所設定'!$B$23,0),"要確認"))</f>
        <v/>
      </c>
      <c r="Q32" s="24">
        <f>IF($B32="","",IF('10_事業所設定'!$B$24&lt;&gt;"算定可",'10_事業所設定'!$B$24,IF($K32="","NG（専門的支援実施計画が未作成）",IF($H32=0,"当月の実施なし",IF($N32&lt;&gt;"OK","NG（同意が初回実施日より後／未取得）",IF($J32&gt;0,"⚠上限超過 "&amp;$J32&amp;"回は算定不可","OK"))))))</f>
        <v/>
      </c>
    </row>
    <row r="33" ht="20" customHeight="1">
      <c r="A33" s="11" t="n">
        <v>30</v>
      </c>
      <c r="B33" s="26" t="n"/>
      <c r="C33" s="26" t="n"/>
      <c r="D33" s="26" t="n"/>
      <c r="E33" s="26" t="n"/>
      <c r="F33" s="28">
        <f>IF($D33="","",IF($E33="",$D33,MIN($D33,$E33)))</f>
        <v/>
      </c>
      <c r="G33" s="28">
        <f>IF($F33="","",IF($C33="児童発達支援",IF($F33&gt;=12,6,4),IF($C33="放課後等デイサービス",IF($F33&gt;=12,6,IF($F33&gt;=6,4,2)),"")))</f>
        <v/>
      </c>
      <c r="H33" s="28">
        <f>IF($B33="","",COUNTIFS('31_実施記録'!$B$5:$B$104,$B33,'31_実施記録'!$U$5:$U$104,1))</f>
        <v/>
      </c>
      <c r="I33" s="28">
        <f>IF(OR($G33="",$H33=""),"",MIN($H33,$G33))</f>
        <v/>
      </c>
      <c r="J33" s="28">
        <f>IF(OR($G33="",$H33=""),"",MAX(0,$H33-$G33))</f>
        <v/>
      </c>
      <c r="K33" s="27" t="n"/>
      <c r="L33" s="27" t="n"/>
      <c r="M33" s="25">
        <f>IF(OR($B33="",$H33="",$H33=0),"",SUMPRODUCT(MIN(('31_実施記録'!$B$5:$B$104=$B33)*'31_実施記録'!$U$5:$U$104*'31_実施記録'!$C$5:$C$104+(1-('31_実施記録'!$B$5:$B$104=$B33)*'31_実施記録'!$U$5:$U$104)*1000000)))</f>
        <v/>
      </c>
      <c r="N33" s="24">
        <f>IF(OR($L33="",$M33=""),"",IF($L33&lt;=$M33,"OK","NG（同意日が初回実施日より後）"))</f>
        <v/>
      </c>
      <c r="O33" s="28">
        <f>IF($I33="","",$I33*'01_単位数マスタ'!$E$3)</f>
        <v/>
      </c>
      <c r="P33" s="36">
        <f>IF($O33="","",IFERROR(ROUNDDOWN($O33*'10_事業所設定'!$B$23,0),"要確認"))</f>
        <v/>
      </c>
      <c r="Q33" s="24">
        <f>IF($B33="","",IF('10_事業所設定'!$B$24&lt;&gt;"算定可",'10_事業所設定'!$B$24,IF($K33="","NG（専門的支援実施計画が未作成）",IF($H33=0,"当月の実施なし",IF($N33&lt;&gt;"OK","NG（同意が初回実施日より後／未取得）",IF($J33&gt;0,"⚠上限超過 "&amp;$J33&amp;"回は算定不可","OK"))))))</f>
        <v/>
      </c>
    </row>
    <row r="34">
      <c r="A34" s="37" t="inlineStr">
        <is>
          <t>合計</t>
        </is>
      </c>
      <c r="B34" s="16" t="n"/>
      <c r="C34" s="16" t="n"/>
      <c r="D34" s="16" t="n"/>
      <c r="E34" s="16" t="n"/>
      <c r="F34" s="16" t="n"/>
      <c r="G34" s="17" t="n"/>
      <c r="H34" s="38">
        <f>SUM($H$4:$H$33)</f>
        <v/>
      </c>
      <c r="I34" s="38">
        <f>SUM($I$4:$I$33)</f>
        <v/>
      </c>
      <c r="J34" s="38">
        <f>SUM($J$4:$J$33)</f>
        <v/>
      </c>
      <c r="K34" s="7" t="n"/>
      <c r="L34" s="7" t="n"/>
      <c r="M34" s="7" t="n"/>
      <c r="N34" s="7" t="n"/>
      <c r="O34" s="39">
        <f>SUM($O$4:$O$33)</f>
        <v/>
      </c>
      <c r="P34" s="39">
        <f>SUM($P$4:$P$33)</f>
        <v/>
      </c>
      <c r="Q34" s="7" t="n"/>
    </row>
    <row r="36">
      <c r="A36" s="2" t="inlineStr">
        <is>
          <t>判定日数（F列）は、実利用日数と個別支援計画に位置付けた利用日数の小さい方を採ります。告示（別表 第1の8）は「児童発達支援計画に位置付けられた指定児童発達支援の日数に応じ」、留意事項通知（第二の2(1)⑫(四)ウ）は「当該事業所における対象児の月利用日数に応じて」と書いており、両者はずれ得ます。本ブックは厳しい側で判定し、両方の日数を記録として残す設計です。乖離が常態化している場合は指定権者に運用を確認してください。</t>
        </is>
      </c>
    </row>
    <row r="37"/>
  </sheetData>
  <mergeCells count="4">
    <mergeCell ref="A2:Q2"/>
    <mergeCell ref="A36:Q37"/>
    <mergeCell ref="A1:Q1"/>
    <mergeCell ref="A34:G34"/>
  </mergeCells>
  <dataValidations count="1">
    <dataValidation sqref="C4:C33" showDropDown="0" showInputMessage="0" showErrorMessage="0" allowBlank="1" type="list">
      <formula1>"児童発達支援,放課後等デイサービス"</formula1>
    </dataValidation>
  </dataValidations>
  <pageMargins left="0.4" right="0.4" top="0.5" bottom="0.5" header="0.5" footer="0.5"/>
  <pageSetup orientation="landscape" paperSize="9" fitToHeight="0" fitToWidth="1"/>
</worksheet>
</file>

<file path=xl/worksheets/sheet9.xml><?xml version="1.0" encoding="utf-8"?>
<worksheet xmlns="http://schemas.openxmlformats.org/spreadsheetml/2006/main">
  <sheetPr>
    <outlinePr summaryBelow="1" summaryRight="1"/>
    <pageSetUpPr fitToPage="1"/>
  </sheetPr>
  <dimension ref="A1:M26"/>
  <sheetViews>
    <sheetView workbookViewId="0">
      <pane ySplit="3" topLeftCell="A4" activePane="bottomLeft" state="frozen"/>
      <selection pane="bottomLeft" activeCell="A1" sqref="A1"/>
    </sheetView>
  </sheetViews>
  <sheetFormatPr baseColWidth="8" defaultRowHeight="15"/>
  <cols>
    <col width="11" customWidth="1" min="1" max="1"/>
    <col width="20" customWidth="1" min="2" max="2"/>
    <col width="12" customWidth="1" min="3" max="3"/>
    <col width="13" customWidth="1" min="4" max="4"/>
    <col width="11" customWidth="1" min="5" max="5"/>
    <col width="14" customWidth="1" min="6" max="6"/>
    <col width="42" customWidth="1" min="7" max="7"/>
    <col width="13" customWidth="1" min="8" max="8"/>
    <col width="42" customWidth="1" min="9" max="9"/>
    <col width="12" customWidth="1" min="10" max="10"/>
    <col width="12" customWidth="1" min="11" max="11"/>
    <col width="12" customWidth="1" min="12" max="12"/>
    <col width="30" customWidth="1" min="13" max="13"/>
  </cols>
  <sheetData>
    <row r="1">
      <c r="A1" s="1" t="inlineStr">
        <is>
          <t>専門的支援実施計画 実施状況の把握・見直し記録</t>
        </is>
      </c>
    </row>
    <row r="2" ht="28" customHeight="1">
      <c r="A2" s="2" t="inlineStr">
        <is>
          <t>留意事項通知 第二の2(1)⑫(二)。実施状況の把握を行うとともに、加算対象児の生活全般の質を向上させるための課題を把握し、必要に応じて計画の見直しを行います。見直したときは再度、対象児および保護者への説明と同意が必要です（同(四)エ）。実施回数を数えているだけでは「実施状況の把握」になりません。</t>
        </is>
      </c>
    </row>
    <row r="3" ht="30" customHeight="1">
      <c r="A3" s="13" t="inlineStr">
        <is>
          <t>児童記号</t>
        </is>
      </c>
      <c r="B3" s="13" t="inlineStr">
        <is>
          <t>対象期間</t>
        </is>
      </c>
      <c r="C3" s="13" t="inlineStr">
        <is>
          <t>把握日</t>
        </is>
      </c>
      <c r="D3" s="13" t="inlineStr">
        <is>
          <t>計画上の実施回数</t>
        </is>
      </c>
      <c r="E3" s="13" t="inlineStr">
        <is>
          <t>実績回数</t>
        </is>
      </c>
      <c r="F3" s="13" t="inlineStr">
        <is>
          <t>目標の到達度</t>
        </is>
      </c>
      <c r="G3" s="13" t="inlineStr">
        <is>
          <t>生活全般の質に関する課題</t>
        </is>
      </c>
      <c r="H3" s="13" t="inlineStr">
        <is>
          <t>見直しの要否</t>
        </is>
      </c>
      <c r="I3" s="13" t="inlineStr">
        <is>
          <t>見直しの内容</t>
        </is>
      </c>
      <c r="J3" s="13" t="inlineStr">
        <is>
          <t>再説明日</t>
        </is>
      </c>
      <c r="K3" s="13" t="inlineStr">
        <is>
          <t>再同意日</t>
        </is>
      </c>
      <c r="L3" s="13" t="inlineStr">
        <is>
          <t>児発管確認</t>
        </is>
      </c>
      <c r="M3" s="13" t="inlineStr">
        <is>
          <t>再同意チェック(補助)</t>
        </is>
      </c>
    </row>
    <row r="4" ht="34" customHeight="1">
      <c r="A4" s="26" t="n"/>
      <c r="B4" s="26" t="n"/>
      <c r="C4" s="27" t="n"/>
      <c r="D4" s="26" t="n"/>
      <c r="E4" s="28">
        <f>IF($A4="","",IFERROR(VLOOKUP($A4,'40_月次算定管理'!$B$4:$I$33,7,FALSE),""))</f>
        <v/>
      </c>
      <c r="F4" s="26" t="n"/>
      <c r="G4" s="30" t="n"/>
      <c r="H4" s="28">
        <f>IF($F4="","",IF(OR($F4="未達",AND($D4&lt;&gt;"",ISNUMBER($E4),$E4&lt;$D4*0.6)),"見直し要","継続可"))</f>
        <v/>
      </c>
      <c r="I4" s="30" t="n"/>
      <c r="J4" s="27" t="n"/>
      <c r="K4" s="27" t="n"/>
      <c r="L4" s="26" t="n"/>
      <c r="M4" s="24">
        <f>IF($H4&lt;&gt;"見直し要","",IF($K4="","NG（見直し後の同意が未取得）","OK"))</f>
        <v/>
      </c>
    </row>
    <row r="5" ht="34" customHeight="1">
      <c r="A5" s="26" t="n"/>
      <c r="B5" s="26" t="n"/>
      <c r="C5" s="27" t="n"/>
      <c r="D5" s="26" t="n"/>
      <c r="E5" s="28">
        <f>IF($A5="","",IFERROR(VLOOKUP($A5,'40_月次算定管理'!$B$4:$I$33,7,FALSE),""))</f>
        <v/>
      </c>
      <c r="F5" s="26" t="n"/>
      <c r="G5" s="30" t="n"/>
      <c r="H5" s="28">
        <f>IF($F5="","",IF(OR($F5="未達",AND($D5&lt;&gt;"",ISNUMBER($E5),$E5&lt;$D5*0.6)),"見直し要","継続可"))</f>
        <v/>
      </c>
      <c r="I5" s="30" t="n"/>
      <c r="J5" s="27" t="n"/>
      <c r="K5" s="27" t="n"/>
      <c r="L5" s="26" t="n"/>
      <c r="M5" s="24">
        <f>IF($H5&lt;&gt;"見直し要","",IF($K5="","NG（見直し後の同意が未取得）","OK"))</f>
        <v/>
      </c>
    </row>
    <row r="6" ht="34" customHeight="1">
      <c r="A6" s="26" t="n"/>
      <c r="B6" s="26" t="n"/>
      <c r="C6" s="27" t="n"/>
      <c r="D6" s="26" t="n"/>
      <c r="E6" s="28">
        <f>IF($A6="","",IFERROR(VLOOKUP($A6,'40_月次算定管理'!$B$4:$I$33,7,FALSE),""))</f>
        <v/>
      </c>
      <c r="F6" s="26" t="n"/>
      <c r="G6" s="30" t="n"/>
      <c r="H6" s="28">
        <f>IF($F6="","",IF(OR($F6="未達",AND($D6&lt;&gt;"",ISNUMBER($E6),$E6&lt;$D6*0.6)),"見直し要","継続可"))</f>
        <v/>
      </c>
      <c r="I6" s="30" t="n"/>
      <c r="J6" s="27" t="n"/>
      <c r="K6" s="27" t="n"/>
      <c r="L6" s="26" t="n"/>
      <c r="M6" s="24">
        <f>IF($H6&lt;&gt;"見直し要","",IF($K6="","NG（見直し後の同意が未取得）","OK"))</f>
        <v/>
      </c>
    </row>
    <row r="7" ht="34" customHeight="1">
      <c r="A7" s="26" t="n"/>
      <c r="B7" s="26" t="n"/>
      <c r="C7" s="27" t="n"/>
      <c r="D7" s="26" t="n"/>
      <c r="E7" s="28">
        <f>IF($A7="","",IFERROR(VLOOKUP($A7,'40_月次算定管理'!$B$4:$I$33,7,FALSE),""))</f>
        <v/>
      </c>
      <c r="F7" s="26" t="n"/>
      <c r="G7" s="30" t="n"/>
      <c r="H7" s="28">
        <f>IF($F7="","",IF(OR($F7="未達",AND($D7&lt;&gt;"",ISNUMBER($E7),$E7&lt;$D7*0.6)),"見直し要","継続可"))</f>
        <v/>
      </c>
      <c r="I7" s="30" t="n"/>
      <c r="J7" s="27" t="n"/>
      <c r="K7" s="27" t="n"/>
      <c r="L7" s="26" t="n"/>
      <c r="M7" s="24">
        <f>IF($H7&lt;&gt;"見直し要","",IF($K7="","NG（見直し後の同意が未取得）","OK"))</f>
        <v/>
      </c>
    </row>
    <row r="8" ht="34" customHeight="1">
      <c r="A8" s="26" t="n"/>
      <c r="B8" s="26" t="n"/>
      <c r="C8" s="27" t="n"/>
      <c r="D8" s="26" t="n"/>
      <c r="E8" s="28">
        <f>IF($A8="","",IFERROR(VLOOKUP($A8,'40_月次算定管理'!$B$4:$I$33,7,FALSE),""))</f>
        <v/>
      </c>
      <c r="F8" s="26" t="n"/>
      <c r="G8" s="30" t="n"/>
      <c r="H8" s="28">
        <f>IF($F8="","",IF(OR($F8="未達",AND($D8&lt;&gt;"",ISNUMBER($E8),$E8&lt;$D8*0.6)),"見直し要","継続可"))</f>
        <v/>
      </c>
      <c r="I8" s="30" t="n"/>
      <c r="J8" s="27" t="n"/>
      <c r="K8" s="27" t="n"/>
      <c r="L8" s="26" t="n"/>
      <c r="M8" s="24">
        <f>IF($H8&lt;&gt;"見直し要","",IF($K8="","NG（見直し後の同意が未取得）","OK"))</f>
        <v/>
      </c>
    </row>
    <row r="9" ht="34" customHeight="1">
      <c r="A9" s="26" t="n"/>
      <c r="B9" s="26" t="n"/>
      <c r="C9" s="27" t="n"/>
      <c r="D9" s="26" t="n"/>
      <c r="E9" s="28">
        <f>IF($A9="","",IFERROR(VLOOKUP($A9,'40_月次算定管理'!$B$4:$I$33,7,FALSE),""))</f>
        <v/>
      </c>
      <c r="F9" s="26" t="n"/>
      <c r="G9" s="30" t="n"/>
      <c r="H9" s="28">
        <f>IF($F9="","",IF(OR($F9="未達",AND($D9&lt;&gt;"",ISNUMBER($E9),$E9&lt;$D9*0.6)),"見直し要","継続可"))</f>
        <v/>
      </c>
      <c r="I9" s="30" t="n"/>
      <c r="J9" s="27" t="n"/>
      <c r="K9" s="27" t="n"/>
      <c r="L9" s="26" t="n"/>
      <c r="M9" s="24">
        <f>IF($H9&lt;&gt;"見直し要","",IF($K9="","NG（見直し後の同意が未取得）","OK"))</f>
        <v/>
      </c>
    </row>
    <row r="10" ht="34" customHeight="1">
      <c r="A10" s="26" t="n"/>
      <c r="B10" s="26" t="n"/>
      <c r="C10" s="27" t="n"/>
      <c r="D10" s="26" t="n"/>
      <c r="E10" s="28">
        <f>IF($A10="","",IFERROR(VLOOKUP($A10,'40_月次算定管理'!$B$4:$I$33,7,FALSE),""))</f>
        <v/>
      </c>
      <c r="F10" s="26" t="n"/>
      <c r="G10" s="30" t="n"/>
      <c r="H10" s="28">
        <f>IF($F10="","",IF(OR($F10="未達",AND($D10&lt;&gt;"",ISNUMBER($E10),$E10&lt;$D10*0.6)),"見直し要","継続可"))</f>
        <v/>
      </c>
      <c r="I10" s="30" t="n"/>
      <c r="J10" s="27" t="n"/>
      <c r="K10" s="27" t="n"/>
      <c r="L10" s="26" t="n"/>
      <c r="M10" s="24">
        <f>IF($H10&lt;&gt;"見直し要","",IF($K10="","NG（見直し後の同意が未取得）","OK"))</f>
        <v/>
      </c>
    </row>
    <row r="11" ht="34" customHeight="1">
      <c r="A11" s="26" t="n"/>
      <c r="B11" s="26" t="n"/>
      <c r="C11" s="27" t="n"/>
      <c r="D11" s="26" t="n"/>
      <c r="E11" s="28">
        <f>IF($A11="","",IFERROR(VLOOKUP($A11,'40_月次算定管理'!$B$4:$I$33,7,FALSE),""))</f>
        <v/>
      </c>
      <c r="F11" s="26" t="n"/>
      <c r="G11" s="30" t="n"/>
      <c r="H11" s="28">
        <f>IF($F11="","",IF(OR($F11="未達",AND($D11&lt;&gt;"",ISNUMBER($E11),$E11&lt;$D11*0.6)),"見直し要","継続可"))</f>
        <v/>
      </c>
      <c r="I11" s="30" t="n"/>
      <c r="J11" s="27" t="n"/>
      <c r="K11" s="27" t="n"/>
      <c r="L11" s="26" t="n"/>
      <c r="M11" s="24">
        <f>IF($H11&lt;&gt;"見直し要","",IF($K11="","NG（見直し後の同意が未取得）","OK"))</f>
        <v/>
      </c>
    </row>
    <row r="12" ht="34" customHeight="1">
      <c r="A12" s="26" t="n"/>
      <c r="B12" s="26" t="n"/>
      <c r="C12" s="27" t="n"/>
      <c r="D12" s="26" t="n"/>
      <c r="E12" s="28">
        <f>IF($A12="","",IFERROR(VLOOKUP($A12,'40_月次算定管理'!$B$4:$I$33,7,FALSE),""))</f>
        <v/>
      </c>
      <c r="F12" s="26" t="n"/>
      <c r="G12" s="30" t="n"/>
      <c r="H12" s="28">
        <f>IF($F12="","",IF(OR($F12="未達",AND($D12&lt;&gt;"",ISNUMBER($E12),$E12&lt;$D12*0.6)),"見直し要","継続可"))</f>
        <v/>
      </c>
      <c r="I12" s="30" t="n"/>
      <c r="J12" s="27" t="n"/>
      <c r="K12" s="27" t="n"/>
      <c r="L12" s="26" t="n"/>
      <c r="M12" s="24">
        <f>IF($H12&lt;&gt;"見直し要","",IF($K12="","NG（見直し後の同意が未取得）","OK"))</f>
        <v/>
      </c>
    </row>
    <row r="13" ht="34" customHeight="1">
      <c r="A13" s="26" t="n"/>
      <c r="B13" s="26" t="n"/>
      <c r="C13" s="27" t="n"/>
      <c r="D13" s="26" t="n"/>
      <c r="E13" s="28">
        <f>IF($A13="","",IFERROR(VLOOKUP($A13,'40_月次算定管理'!$B$4:$I$33,7,FALSE),""))</f>
        <v/>
      </c>
      <c r="F13" s="26" t="n"/>
      <c r="G13" s="30" t="n"/>
      <c r="H13" s="28">
        <f>IF($F13="","",IF(OR($F13="未達",AND($D13&lt;&gt;"",ISNUMBER($E13),$E13&lt;$D13*0.6)),"見直し要","継続可"))</f>
        <v/>
      </c>
      <c r="I13" s="30" t="n"/>
      <c r="J13" s="27" t="n"/>
      <c r="K13" s="27" t="n"/>
      <c r="L13" s="26" t="n"/>
      <c r="M13" s="24">
        <f>IF($H13&lt;&gt;"見直し要","",IF($K13="","NG（見直し後の同意が未取得）","OK"))</f>
        <v/>
      </c>
    </row>
    <row r="14" ht="34" customHeight="1">
      <c r="A14" s="26" t="n"/>
      <c r="B14" s="26" t="n"/>
      <c r="C14" s="27" t="n"/>
      <c r="D14" s="26" t="n"/>
      <c r="E14" s="28">
        <f>IF($A14="","",IFERROR(VLOOKUP($A14,'40_月次算定管理'!$B$4:$I$33,7,FALSE),""))</f>
        <v/>
      </c>
      <c r="F14" s="26" t="n"/>
      <c r="G14" s="30" t="n"/>
      <c r="H14" s="28">
        <f>IF($F14="","",IF(OR($F14="未達",AND($D14&lt;&gt;"",ISNUMBER($E14),$E14&lt;$D14*0.6)),"見直し要","継続可"))</f>
        <v/>
      </c>
      <c r="I14" s="30" t="n"/>
      <c r="J14" s="27" t="n"/>
      <c r="K14" s="27" t="n"/>
      <c r="L14" s="26" t="n"/>
      <c r="M14" s="24">
        <f>IF($H14&lt;&gt;"見直し要","",IF($K14="","NG（見直し後の同意が未取得）","OK"))</f>
        <v/>
      </c>
    </row>
    <row r="15" ht="34" customHeight="1">
      <c r="A15" s="26" t="n"/>
      <c r="B15" s="26" t="n"/>
      <c r="C15" s="27" t="n"/>
      <c r="D15" s="26" t="n"/>
      <c r="E15" s="28">
        <f>IF($A15="","",IFERROR(VLOOKUP($A15,'40_月次算定管理'!$B$4:$I$33,7,FALSE),""))</f>
        <v/>
      </c>
      <c r="F15" s="26" t="n"/>
      <c r="G15" s="30" t="n"/>
      <c r="H15" s="28">
        <f>IF($F15="","",IF(OR($F15="未達",AND($D15&lt;&gt;"",ISNUMBER($E15),$E15&lt;$D15*0.6)),"見直し要","継続可"))</f>
        <v/>
      </c>
      <c r="I15" s="30" t="n"/>
      <c r="J15" s="27" t="n"/>
      <c r="K15" s="27" t="n"/>
      <c r="L15" s="26" t="n"/>
      <c r="M15" s="24">
        <f>IF($H15&lt;&gt;"見直し要","",IF($K15="","NG（見直し後の同意が未取得）","OK"))</f>
        <v/>
      </c>
    </row>
    <row r="16" ht="34" customHeight="1">
      <c r="A16" s="26" t="n"/>
      <c r="B16" s="26" t="n"/>
      <c r="C16" s="27" t="n"/>
      <c r="D16" s="26" t="n"/>
      <c r="E16" s="28">
        <f>IF($A16="","",IFERROR(VLOOKUP($A16,'40_月次算定管理'!$B$4:$I$33,7,FALSE),""))</f>
        <v/>
      </c>
      <c r="F16" s="26" t="n"/>
      <c r="G16" s="30" t="n"/>
      <c r="H16" s="28">
        <f>IF($F16="","",IF(OR($F16="未達",AND($D16&lt;&gt;"",ISNUMBER($E16),$E16&lt;$D16*0.6)),"見直し要","継続可"))</f>
        <v/>
      </c>
      <c r="I16" s="30" t="n"/>
      <c r="J16" s="27" t="n"/>
      <c r="K16" s="27" t="n"/>
      <c r="L16" s="26" t="n"/>
      <c r="M16" s="24">
        <f>IF($H16&lt;&gt;"見直し要","",IF($K16="","NG（見直し後の同意が未取得）","OK"))</f>
        <v/>
      </c>
    </row>
    <row r="17" ht="34" customHeight="1">
      <c r="A17" s="26" t="n"/>
      <c r="B17" s="26" t="n"/>
      <c r="C17" s="27" t="n"/>
      <c r="D17" s="26" t="n"/>
      <c r="E17" s="28">
        <f>IF($A17="","",IFERROR(VLOOKUP($A17,'40_月次算定管理'!$B$4:$I$33,7,FALSE),""))</f>
        <v/>
      </c>
      <c r="F17" s="26" t="n"/>
      <c r="G17" s="30" t="n"/>
      <c r="H17" s="28">
        <f>IF($F17="","",IF(OR($F17="未達",AND($D17&lt;&gt;"",ISNUMBER($E17),$E17&lt;$D17*0.6)),"見直し要","継続可"))</f>
        <v/>
      </c>
      <c r="I17" s="30" t="n"/>
      <c r="J17" s="27" t="n"/>
      <c r="K17" s="27" t="n"/>
      <c r="L17" s="26" t="n"/>
      <c r="M17" s="24">
        <f>IF($H17&lt;&gt;"見直し要","",IF($K17="","NG（見直し後の同意が未取得）","OK"))</f>
        <v/>
      </c>
    </row>
    <row r="18" ht="34" customHeight="1">
      <c r="A18" s="26" t="n"/>
      <c r="B18" s="26" t="n"/>
      <c r="C18" s="27" t="n"/>
      <c r="D18" s="26" t="n"/>
      <c r="E18" s="28">
        <f>IF($A18="","",IFERROR(VLOOKUP($A18,'40_月次算定管理'!$B$4:$I$33,7,FALSE),""))</f>
        <v/>
      </c>
      <c r="F18" s="26" t="n"/>
      <c r="G18" s="30" t="n"/>
      <c r="H18" s="28">
        <f>IF($F18="","",IF(OR($F18="未達",AND($D18&lt;&gt;"",ISNUMBER($E18),$E18&lt;$D18*0.6)),"見直し要","継続可"))</f>
        <v/>
      </c>
      <c r="I18" s="30" t="n"/>
      <c r="J18" s="27" t="n"/>
      <c r="K18" s="27" t="n"/>
      <c r="L18" s="26" t="n"/>
      <c r="M18" s="24">
        <f>IF($H18&lt;&gt;"見直し要","",IF($K18="","NG（見直し後の同意が未取得）","OK"))</f>
        <v/>
      </c>
    </row>
    <row r="19" ht="34" customHeight="1">
      <c r="A19" s="26" t="n"/>
      <c r="B19" s="26" t="n"/>
      <c r="C19" s="27" t="n"/>
      <c r="D19" s="26" t="n"/>
      <c r="E19" s="28">
        <f>IF($A19="","",IFERROR(VLOOKUP($A19,'40_月次算定管理'!$B$4:$I$33,7,FALSE),""))</f>
        <v/>
      </c>
      <c r="F19" s="26" t="n"/>
      <c r="G19" s="30" t="n"/>
      <c r="H19" s="28">
        <f>IF($F19="","",IF(OR($F19="未達",AND($D19&lt;&gt;"",ISNUMBER($E19),$E19&lt;$D19*0.6)),"見直し要","継続可"))</f>
        <v/>
      </c>
      <c r="I19" s="30" t="n"/>
      <c r="J19" s="27" t="n"/>
      <c r="K19" s="27" t="n"/>
      <c r="L19" s="26" t="n"/>
      <c r="M19" s="24">
        <f>IF($H19&lt;&gt;"見直し要","",IF($K19="","NG（見直し後の同意が未取得）","OK"))</f>
        <v/>
      </c>
    </row>
    <row r="20" ht="34" customHeight="1">
      <c r="A20" s="26" t="n"/>
      <c r="B20" s="26" t="n"/>
      <c r="C20" s="27" t="n"/>
      <c r="D20" s="26" t="n"/>
      <c r="E20" s="28">
        <f>IF($A20="","",IFERROR(VLOOKUP($A20,'40_月次算定管理'!$B$4:$I$33,7,FALSE),""))</f>
        <v/>
      </c>
      <c r="F20" s="26" t="n"/>
      <c r="G20" s="30" t="n"/>
      <c r="H20" s="28">
        <f>IF($F20="","",IF(OR($F20="未達",AND($D20&lt;&gt;"",ISNUMBER($E20),$E20&lt;$D20*0.6)),"見直し要","継続可"))</f>
        <v/>
      </c>
      <c r="I20" s="30" t="n"/>
      <c r="J20" s="27" t="n"/>
      <c r="K20" s="27" t="n"/>
      <c r="L20" s="26" t="n"/>
      <c r="M20" s="24">
        <f>IF($H20&lt;&gt;"見直し要","",IF($K20="","NG（見直し後の同意が未取得）","OK"))</f>
        <v/>
      </c>
    </row>
    <row r="21" ht="34" customHeight="1">
      <c r="A21" s="26" t="n"/>
      <c r="B21" s="26" t="n"/>
      <c r="C21" s="27" t="n"/>
      <c r="D21" s="26" t="n"/>
      <c r="E21" s="28">
        <f>IF($A21="","",IFERROR(VLOOKUP($A21,'40_月次算定管理'!$B$4:$I$33,7,FALSE),""))</f>
        <v/>
      </c>
      <c r="F21" s="26" t="n"/>
      <c r="G21" s="30" t="n"/>
      <c r="H21" s="28">
        <f>IF($F21="","",IF(OR($F21="未達",AND($D21&lt;&gt;"",ISNUMBER($E21),$E21&lt;$D21*0.6)),"見直し要","継続可"))</f>
        <v/>
      </c>
      <c r="I21" s="30" t="n"/>
      <c r="J21" s="27" t="n"/>
      <c r="K21" s="27" t="n"/>
      <c r="L21" s="26" t="n"/>
      <c r="M21" s="24">
        <f>IF($H21&lt;&gt;"見直し要","",IF($K21="","NG（見直し後の同意が未取得）","OK"))</f>
        <v/>
      </c>
    </row>
    <row r="22" ht="34" customHeight="1">
      <c r="A22" s="26" t="n"/>
      <c r="B22" s="26" t="n"/>
      <c r="C22" s="27" t="n"/>
      <c r="D22" s="26" t="n"/>
      <c r="E22" s="28">
        <f>IF($A22="","",IFERROR(VLOOKUP($A22,'40_月次算定管理'!$B$4:$I$33,7,FALSE),""))</f>
        <v/>
      </c>
      <c r="F22" s="26" t="n"/>
      <c r="G22" s="30" t="n"/>
      <c r="H22" s="28">
        <f>IF($F22="","",IF(OR($F22="未達",AND($D22&lt;&gt;"",ISNUMBER($E22),$E22&lt;$D22*0.6)),"見直し要","継続可"))</f>
        <v/>
      </c>
      <c r="I22" s="30" t="n"/>
      <c r="J22" s="27" t="n"/>
      <c r="K22" s="27" t="n"/>
      <c r="L22" s="26" t="n"/>
      <c r="M22" s="24">
        <f>IF($H22&lt;&gt;"見直し要","",IF($K22="","NG（見直し後の同意が未取得）","OK"))</f>
        <v/>
      </c>
    </row>
    <row r="23" ht="34" customHeight="1">
      <c r="A23" s="26" t="n"/>
      <c r="B23" s="26" t="n"/>
      <c r="C23" s="27" t="n"/>
      <c r="D23" s="26" t="n"/>
      <c r="E23" s="28">
        <f>IF($A23="","",IFERROR(VLOOKUP($A23,'40_月次算定管理'!$B$4:$I$33,7,FALSE),""))</f>
        <v/>
      </c>
      <c r="F23" s="26" t="n"/>
      <c r="G23" s="30" t="n"/>
      <c r="H23" s="28">
        <f>IF($F23="","",IF(OR($F23="未達",AND($D23&lt;&gt;"",ISNUMBER($E23),$E23&lt;$D23*0.6)),"見直し要","継続可"))</f>
        <v/>
      </c>
      <c r="I23" s="30" t="n"/>
      <c r="J23" s="27" t="n"/>
      <c r="K23" s="27" t="n"/>
      <c r="L23" s="26" t="n"/>
      <c r="M23" s="24">
        <f>IF($H23&lt;&gt;"見直し要","",IF($K23="","NG（見直し後の同意が未取得）","OK"))</f>
        <v/>
      </c>
    </row>
    <row r="25">
      <c r="A25" s="2" t="inlineStr">
        <is>
          <t>※ 実績回数（E列）は 40_月次算定管理 の実施回数を児童記号で引いています。対象期間が複数月にわたる場合は、E列を上書きせずG列・I列に月ごとの内訳を書いてください。※ M列は補助列です（印刷範囲外）。</t>
        </is>
      </c>
    </row>
    <row r="26"/>
  </sheetData>
  <mergeCells count="3">
    <mergeCell ref="A25:L26"/>
    <mergeCell ref="A2:M2"/>
    <mergeCell ref="A1:M1"/>
  </mergeCells>
  <dataValidations count="1">
    <dataValidation sqref="F4:F23" showDropDown="0" showInputMessage="0" showErrorMessage="0" allowBlank="1" type="list">
      <formula1>"達成,一部達成,未達"</formula1>
    </dataValidation>
  </dataValidations>
  <pageMargins left="0.4" right="0.4" top="0.5" bottom="0.5" header="0.5" footer="0.5"/>
  <pageSetup orientation="landscape" paperSize="9"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2026-08-14T05:51:22Z</dcterms:created>
  <dcterms:modified xmlns:dcterms="http://purl.org/dc/terms/" xmlns:xsi="http://www.w3.org/2001/XMLSchema-instance" xsi:type="dcterms:W3CDTF">2026-08-14T05:51:22Z</dcterms:modified>
</cp:coreProperties>
</file>