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xWindow="0" yWindow="0" windowWidth="16384" windowHeight="8192" tabRatio="600" firstSheet="0" activeTab="0" autoFilterDateGrouping="1"/>
  </bookViews>
  <sheets>
    <sheet xmlns:r="http://schemas.openxmlformats.org/officeDocument/2006/relationships" name="00_はじめに" sheetId="1" state="visible" r:id="rId1"/>
    <sheet xmlns:r="http://schemas.openxmlformats.org/officeDocument/2006/relationships" name="01_加算区分判定" sheetId="2" state="visible" r:id="rId2"/>
    <sheet xmlns:r="http://schemas.openxmlformats.org/officeDocument/2006/relationships" name="02_加算額計算" sheetId="3" state="visible" r:id="rId3"/>
    <sheet xmlns:r="http://schemas.openxmlformats.org/officeDocument/2006/relationships" name="03_職員台帳" sheetId="4" state="visible" r:id="rId4"/>
    <sheet xmlns:r="http://schemas.openxmlformats.org/officeDocument/2006/relationships" name="04_配分計画" sheetId="5" state="visible" r:id="rId5"/>
    <sheet xmlns:r="http://schemas.openxmlformats.org/officeDocument/2006/relationships" name="05_職場環境等要件" sheetId="6" state="visible" r:id="rId6"/>
    <sheet xmlns:r="http://schemas.openxmlformats.org/officeDocument/2006/relationships" name="06_月次モニタリング" sheetId="7" state="visible" r:id="rId7"/>
    <sheet xmlns:r="http://schemas.openxmlformats.org/officeDocument/2006/relationships" name="07_実績報告チェック" sheetId="8" state="visible" r:id="rId8"/>
    <sheet xmlns:r="http://schemas.openxmlformats.org/officeDocument/2006/relationships" name="08_周知・回答書" sheetId="9" state="visible" r:id="rId9"/>
    <sheet xmlns:r="http://schemas.openxmlformats.org/officeDocument/2006/relationships" name="09_加算率マスタ" sheetId="10" state="visible" r:id="rId10"/>
    <sheet xmlns:r="http://schemas.openxmlformats.org/officeDocument/2006/relationships" name="10_確認日・改定履歴" sheetId="11" state="visible" r:id="rId11"/>
    <sheet xmlns:r="http://schemas.openxmlformats.org/officeDocument/2006/relationships" name="11_根拠資料保管台帳" sheetId="12" state="visible" r:id="rId12"/>
    <sheet xmlns:r="http://schemas.openxmlformats.org/officeDocument/2006/relationships" name="記入例_02_加算額計算" sheetId="13" state="visible" r:id="rId13"/>
    <sheet xmlns:r="http://schemas.openxmlformats.org/officeDocument/2006/relationships" name="記入例_03_職員台帳" sheetId="14" state="visible" r:id="rId14"/>
    <sheet xmlns:r="http://schemas.openxmlformats.org/officeDocument/2006/relationships" name="記入例_04_配分計画" sheetId="15" state="visible" r:id="rId15"/>
    <sheet xmlns:r="http://schemas.openxmlformats.org/officeDocument/2006/relationships" name="記入例_05_職場環境等要件" sheetId="16" state="visible" r:id="rId16"/>
    <sheet xmlns:r="http://schemas.openxmlformats.org/officeDocument/2006/relationships" name="記入例_07_実績報告チェック" sheetId="17" state="visible" r:id="rId17"/>
  </sheets>
  <definedNames>
    <definedName name="_xlnm.Print_Area" localSheetId="1">'01_加算区分判定'!$A$1:$E$26</definedName>
    <definedName name="_xlnm.Print_Area" localSheetId="2">'02_加算額計算'!$A$1:$V$26</definedName>
    <definedName name="_xlnm.Print_Area" localSheetId="3">'03_職員台帳'!$A$1:$O$32</definedName>
    <definedName name="_xlnm.Print_Area" localSheetId="4">'04_配分計画'!$A$1:$L$46</definedName>
    <definedName name="_xlnm.Print_Area" localSheetId="5">'05_職場環境等要件'!$A$1:$K$34</definedName>
    <definedName name="_xlnm.Print_Area" localSheetId="6">'06_月次モニタリング'!$A$1:$H$23</definedName>
    <definedName name="_xlnm.Print_Area" localSheetId="7">'07_実績報告チェック'!$A$1:$D$56</definedName>
    <definedName name="_xlnm.Print_Area" localSheetId="8">'08_周知・回答書'!$A$1:$B$31</definedName>
    <definedName name="_xlnm.Print_Area" localSheetId="10">'10_確認日・改定履歴'!$A$1:$D$43</definedName>
    <definedName name="_xlnm.Print_Area" localSheetId="11">'11_根拠資料保管台帳'!$A$1:$G$25</definedName>
    <definedName name="_xlnm.Print_Area" localSheetId="12">'記入例_02_加算額計算'!$A$1:$V$26</definedName>
    <definedName name="_xlnm.Print_Area" localSheetId="13">'記入例_03_職員台帳'!$A$1:$O$32</definedName>
    <definedName name="_xlnm.Print_Area" localSheetId="14">'記入例_04_配分計画'!$A$1:$L$46</definedName>
    <definedName name="_xlnm.Print_Area" localSheetId="15">'記入例_05_職場環境等要件'!$A$1:$K$34</definedName>
    <definedName name="_xlnm.Print_Area" localSheetId="16">'記入例_07_実績報告チェック'!$A$1:$D$56</definedName>
  </definedNames>
  <calcPr calcId="124519" fullCalcOnLoad="1" refMode="A1" iterate="0" iterateCount="100" iterateDelta="0.0001"/>
</workbook>
</file>

<file path=xl/styles.xml><?xml version="1.0" encoding="utf-8"?>
<styleSheet xmlns="http://schemas.openxmlformats.org/spreadsheetml/2006/main">
  <numFmts count="2">
    <numFmt numFmtId="164" formatCode="0.0%"/>
    <numFmt numFmtId="165" formatCode="yyyy\-mm\-dd"/>
  </numFmts>
  <fonts count="24">
    <font>
      <name val="Noto Sans JP"/>
      <family val="2"/>
      <color theme="1"/>
      <sz val="11"/>
    </font>
    <font>
      <name val="Arial"/>
      <family val="0"/>
      <sz val="10"/>
    </font>
    <font>
      <name val="Arial"/>
      <family val="0"/>
      <sz val="10"/>
    </font>
    <font>
      <name val="Arial"/>
      <family val="0"/>
      <sz val="10"/>
    </font>
    <font>
      <name val="Noto Sans JP"/>
      <family val="2"/>
      <b val="1"/>
      <sz val="14"/>
    </font>
    <font>
      <name val="Cambria"/>
      <charset val="1"/>
      <family val="0"/>
      <b val="1"/>
      <sz val="14"/>
    </font>
    <font>
      <name val="Noto Sans JP"/>
      <family val="2"/>
      <b val="1"/>
      <color rgb="FF8B1A10"/>
      <sz val="10"/>
    </font>
    <font>
      <name val="Cambria"/>
      <charset val="1"/>
      <family val="0"/>
      <b val="1"/>
      <color rgb="FF8B1A10"/>
      <sz val="10"/>
    </font>
    <font>
      <name val="Noto Sans JP"/>
      <family val="2"/>
      <b val="1"/>
      <sz val="10"/>
    </font>
    <font>
      <name val="Calibri"/>
      <charset val="1"/>
      <family val="2"/>
      <color theme="1"/>
      <sz val="11"/>
    </font>
    <font>
      <name val="Noto Sans JP"/>
      <family val="2"/>
      <color rgb="FF555555"/>
      <sz val="9"/>
    </font>
    <font>
      <name val="Cambria"/>
      <charset val="1"/>
      <family val="0"/>
      <color rgb="FF555555"/>
      <sz val="9"/>
    </font>
    <font>
      <name val="Cambria"/>
      <charset val="1"/>
      <family val="0"/>
      <b val="1"/>
      <color rgb="FFFFFFFF"/>
      <sz val="10"/>
    </font>
    <font>
      <name val="Noto Sans JP"/>
      <family val="2"/>
      <b val="1"/>
      <color rgb="FFFFFFFF"/>
      <sz val="10"/>
    </font>
    <font>
      <name val="Noto Sans JP"/>
      <family val="2"/>
      <sz val="10"/>
    </font>
    <font>
      <name val="Cambria"/>
      <charset val="1"/>
      <family val="0"/>
      <sz val="10"/>
    </font>
    <font>
      <name val="Cambria"/>
      <charset val="1"/>
      <family val="0"/>
      <b val="1"/>
      <sz val="10"/>
    </font>
    <font>
      <name val="Cambria"/>
      <charset val="1"/>
      <family val="0"/>
      <b val="1"/>
      <sz val="12"/>
    </font>
    <font>
      <name val="Noto Sans JP"/>
      <family val="2"/>
      <b val="1"/>
      <color rgb="FF8B1A10"/>
      <sz val="9"/>
    </font>
    <font>
      <name val="Cambria"/>
      <charset val="1"/>
      <family val="0"/>
      <b val="1"/>
      <color rgb="FF8B1A10"/>
      <sz val="9"/>
    </font>
    <font>
      <name val="Noto Sans JP"/>
      <family val="2"/>
      <b val="1"/>
      <color rgb="FF1F4E64"/>
      <sz val="9"/>
    </font>
    <font>
      <name val="Cambria"/>
      <charset val="1"/>
      <family val="0"/>
      <b val="1"/>
      <color rgb="FF1F4E64"/>
      <sz val="9"/>
    </font>
    <font>
      <name val="Calibri"/>
      <charset val="1"/>
      <family val="2"/>
      <b val="1"/>
      <color theme="1"/>
      <sz val="11"/>
    </font>
    <font>
      <b val="1"/>
    </font>
  </fonts>
  <fills count="8">
    <fill>
      <patternFill/>
    </fill>
    <fill>
      <patternFill patternType="gray125"/>
    </fill>
    <fill>
      <patternFill patternType="solid">
        <fgColor rgb="FFDCE9EE"/>
        <bgColor rgb="FFD5E4EA"/>
      </patternFill>
    </fill>
    <fill>
      <patternFill patternType="solid">
        <fgColor rgb="FFFFF7D6"/>
        <bgColor rgb="FFFCE8CF"/>
      </patternFill>
    </fill>
    <fill>
      <patternFill patternType="solid">
        <fgColor rgb="FFEDEDED"/>
        <bgColor rgb="FFDCE9EE"/>
      </patternFill>
    </fill>
    <fill>
      <patternFill patternType="solid">
        <fgColor rgb="FF1F4E64"/>
        <bgColor rgb="FF1B5E20"/>
      </patternFill>
    </fill>
    <fill>
      <patternFill patternType="solid">
        <fgColor rgb="FFD5E4EA"/>
        <bgColor rgb="FFDCE9EE"/>
      </patternFill>
    </fill>
    <fill>
      <patternFill patternType="solid">
        <fgColor rgb="FF3D7B8F"/>
        <bgColor rgb="FF008080"/>
      </patternFill>
    </fill>
  </fills>
  <borders count="6">
    <border>
      <left/>
      <right/>
      <top/>
      <bottom/>
      <diagonal/>
    </border>
    <border>
      <left style="thin">
        <color rgb="FFAAAAAA"/>
      </left>
      <right style="thin">
        <color rgb="FFAAAAAA"/>
      </right>
      <top style="thin">
        <color rgb="FFAAAAAA"/>
      </top>
      <bottom style="thin">
        <color rgb="FFAAAAAA"/>
      </bottom>
      <diagonal/>
    </border>
    <border>
      <left/>
      <right/>
      <top style="thin">
        <color rgb="FFAAAAAA"/>
      </top>
      <bottom/>
      <diagonal/>
    </border>
    <border>
      <left/>
      <right style="thin">
        <color rgb="FFAAAAAA"/>
      </right>
      <top style="thin">
        <color rgb="FFAAAAAA"/>
      </top>
      <bottom/>
      <diagonal/>
    </border>
    <border>
      <left/>
      <right/>
      <top style="thin">
        <color rgb="FFAAAAAA"/>
      </top>
      <bottom style="thin">
        <color rgb="FFAAAAAA"/>
      </bottom>
      <diagonal/>
    </border>
    <border>
      <left/>
      <right style="thin">
        <color rgb="FFAAAAAA"/>
      </right>
      <top style="thin">
        <color rgb="FFAAAAAA"/>
      </top>
      <bottom style="thin">
        <color rgb="FFAAAAAA"/>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140">
    <xf numFmtId="0" fontId="0" fillId="0" borderId="0" applyAlignment="1" pivotButton="0" quotePrefix="0" xfId="0">
      <alignment horizontal="general" vertical="bottom"/>
    </xf>
    <xf numFmtId="0" fontId="4" fillId="0" borderId="0" applyAlignment="1" pivotButton="0" quotePrefix="0" xfId="0">
      <alignment horizontal="general" vertical="bottom"/>
    </xf>
    <xf numFmtId="0" fontId="6" fillId="0" borderId="0" applyAlignment="1" pivotButton="0" quotePrefix="0" xfId="0">
      <alignment horizontal="general" vertical="top" wrapText="1"/>
    </xf>
    <xf numFmtId="0" fontId="0" fillId="0" borderId="0" applyAlignment="1" pivotButton="0" quotePrefix="0" xfId="0">
      <alignment horizontal="general" vertical="top" wrapText="1"/>
    </xf>
    <xf numFmtId="0" fontId="8" fillId="2" borderId="0" applyAlignment="1" pivotButton="0" quotePrefix="0" xfId="0">
      <alignment horizontal="general" vertical="bottom"/>
    </xf>
    <xf numFmtId="0" fontId="9" fillId="0" borderId="0" applyAlignment="1" pivotButton="0" quotePrefix="0" xfId="0">
      <alignment horizontal="general" vertical="bottom"/>
    </xf>
    <xf numFmtId="0" fontId="0" fillId="3" borderId="0" applyAlignment="1" pivotButton="0" quotePrefix="0" xfId="0">
      <alignment horizontal="general" vertical="top" wrapText="1"/>
    </xf>
    <xf numFmtId="0" fontId="0" fillId="4" borderId="0" applyAlignment="1" pivotButton="0" quotePrefix="0" xfId="0">
      <alignment horizontal="general" vertical="top" wrapText="1"/>
    </xf>
    <xf numFmtId="0" fontId="5" fillId="0" borderId="0" applyAlignment="1" pivotButton="0" quotePrefix="0" xfId="0">
      <alignment horizontal="general" vertical="bottom"/>
    </xf>
    <xf numFmtId="0" fontId="10" fillId="0" borderId="0" applyAlignment="1" pivotButton="0" quotePrefix="0" xfId="0">
      <alignment horizontal="general" vertical="bottom"/>
    </xf>
    <xf numFmtId="0" fontId="11" fillId="0" borderId="0" applyAlignment="1" pivotButton="0" quotePrefix="0" xfId="0">
      <alignment horizontal="general" vertical="bottom"/>
    </xf>
    <xf numFmtId="0" fontId="12" fillId="5" borderId="1" applyAlignment="1" pivotButton="0" quotePrefix="0" xfId="0">
      <alignment horizontal="center" vertical="center" wrapText="1"/>
    </xf>
    <xf numFmtId="0" fontId="13" fillId="5" borderId="1" applyAlignment="1" pivotButton="0" quotePrefix="0" xfId="0">
      <alignment horizontal="center" vertical="center" wrapText="1"/>
    </xf>
    <xf numFmtId="0" fontId="0" fillId="0" borderId="1" applyAlignment="1" pivotButton="0" quotePrefix="0" xfId="0">
      <alignment horizontal="center" vertical="center" wrapText="1"/>
    </xf>
    <xf numFmtId="0" fontId="14" fillId="0" borderId="1" applyAlignment="1" pivotButton="0" quotePrefix="0" xfId="0">
      <alignment horizontal="general" vertical="top" wrapText="1"/>
    </xf>
    <xf numFmtId="0" fontId="14" fillId="3" borderId="1" applyAlignment="1" pivotButton="0" quotePrefix="0" xfId="0">
      <alignment horizontal="center" vertical="center" wrapText="1"/>
    </xf>
    <xf numFmtId="0" fontId="9" fillId="0" borderId="1" applyAlignment="1" pivotButton="0" quotePrefix="0" xfId="0">
      <alignment horizontal="center" vertical="center" wrapText="1"/>
    </xf>
    <xf numFmtId="0" fontId="15" fillId="0" borderId="1" applyAlignment="1" pivotButton="0" quotePrefix="0" xfId="0">
      <alignment horizontal="general" vertical="top" wrapText="1"/>
    </xf>
    <xf numFmtId="0" fontId="8" fillId="2" borderId="0" applyAlignment="1" pivotButton="0" quotePrefix="0" xfId="0">
      <alignment horizontal="general" vertical="bottom"/>
    </xf>
    <xf numFmtId="0" fontId="8" fillId="0" borderId="0" applyAlignment="1" pivotButton="0" quotePrefix="0" xfId="0">
      <alignment horizontal="general" vertical="bottom"/>
    </xf>
    <xf numFmtId="0" fontId="17" fillId="4" borderId="0" applyAlignment="1" pivotButton="0" quotePrefix="0" xfId="0">
      <alignment horizontal="general" vertical="bottom"/>
    </xf>
    <xf numFmtId="0" fontId="0" fillId="0" borderId="0" applyAlignment="1" pivotButton="0" quotePrefix="0" xfId="0">
      <alignment horizontal="general" vertical="top" wrapText="1"/>
    </xf>
    <xf numFmtId="0" fontId="10" fillId="0" borderId="0" applyAlignment="1" pivotButton="0" quotePrefix="0" xfId="0">
      <alignment horizontal="general" vertical="top" wrapText="1"/>
    </xf>
    <xf numFmtId="0" fontId="10" fillId="0" borderId="0" applyAlignment="1" pivotButton="0" quotePrefix="0" xfId="0">
      <alignment horizontal="general" vertical="bottom"/>
    </xf>
    <xf numFmtId="0" fontId="0" fillId="0" borderId="0" applyAlignment="1" pivotButton="0" quotePrefix="0" xfId="0">
      <alignment horizontal="general" vertical="bottom" wrapText="1"/>
    </xf>
    <xf numFmtId="0" fontId="15" fillId="0" borderId="1" applyAlignment="1" pivotButton="0" quotePrefix="0" xfId="0">
      <alignment horizontal="center" vertical="center" wrapText="1"/>
    </xf>
    <xf numFmtId="0" fontId="14" fillId="3" borderId="1" applyAlignment="1" pivotButton="0" quotePrefix="0" xfId="0">
      <alignment horizontal="general" vertical="bottom"/>
    </xf>
    <xf numFmtId="3" fontId="14" fillId="3" borderId="1" applyAlignment="1" pivotButton="0" quotePrefix="0" xfId="0">
      <alignment horizontal="general" vertical="bottom"/>
    </xf>
    <xf numFmtId="164" fontId="15" fillId="4" borderId="1" applyAlignment="1" pivotButton="0" quotePrefix="0" xfId="0">
      <alignment horizontal="general" vertical="bottom"/>
    </xf>
    <xf numFmtId="3" fontId="15" fillId="4" borderId="1" applyAlignment="1" pivotButton="0" quotePrefix="0" xfId="0">
      <alignment horizontal="general" vertical="bottom"/>
    </xf>
    <xf numFmtId="164" fontId="14" fillId="3" borderId="1" applyAlignment="1" pivotButton="0" quotePrefix="0" xfId="0">
      <alignment horizontal="general" vertical="bottom"/>
    </xf>
    <xf numFmtId="0" fontId="8" fillId="6" borderId="1" applyAlignment="1" pivotButton="0" quotePrefix="0" xfId="0">
      <alignment horizontal="general" vertical="bottom"/>
    </xf>
    <xf numFmtId="3" fontId="16" fillId="6" borderId="1" applyAlignment="1" pivotButton="0" quotePrefix="0" xfId="0">
      <alignment horizontal="general" vertical="bottom"/>
    </xf>
    <xf numFmtId="0" fontId="18" fillId="0" borderId="0" applyAlignment="1" pivotButton="0" quotePrefix="0" xfId="0">
      <alignment horizontal="general" vertical="bottom"/>
    </xf>
    <xf numFmtId="0" fontId="9" fillId="3" borderId="1" applyAlignment="1" pivotButton="0" quotePrefix="0" xfId="0">
      <alignment horizontal="general" vertical="bottom"/>
    </xf>
    <xf numFmtId="2" fontId="15" fillId="4" borderId="1" applyAlignment="1" pivotButton="0" quotePrefix="0" xfId="0">
      <alignment horizontal="general" vertical="bottom"/>
    </xf>
    <xf numFmtId="2" fontId="14" fillId="3" borderId="1" applyAlignment="1" pivotButton="0" quotePrefix="0" xfId="0">
      <alignment horizontal="general" vertical="bottom"/>
    </xf>
    <xf numFmtId="0" fontId="14" fillId="4" borderId="1" applyAlignment="1" pivotButton="0" quotePrefix="0" xfId="0">
      <alignment horizontal="general" vertical="bottom"/>
    </xf>
    <xf numFmtId="2" fontId="16" fillId="6" borderId="1" applyAlignment="1" pivotButton="0" quotePrefix="0" xfId="0">
      <alignment horizontal="general" vertical="bottom"/>
    </xf>
    <xf numFmtId="164" fontId="9" fillId="3" borderId="1" applyAlignment="1" pivotButton="0" quotePrefix="0" xfId="0">
      <alignment horizontal="general" vertical="bottom"/>
    </xf>
    <xf numFmtId="0" fontId="15" fillId="0" borderId="0" applyAlignment="1" pivotButton="0" quotePrefix="0" xfId="0">
      <alignment horizontal="general" vertical="bottom"/>
    </xf>
    <xf numFmtId="0" fontId="8" fillId="0" borderId="1" applyAlignment="1" pivotButton="0" quotePrefix="0" xfId="0">
      <alignment horizontal="general" vertical="bottom"/>
    </xf>
    <xf numFmtId="0" fontId="14" fillId="3" borderId="1" applyAlignment="1" pivotButton="0" quotePrefix="0" xfId="0">
      <alignment horizontal="general" vertical="top" wrapText="1"/>
    </xf>
    <xf numFmtId="0" fontId="13" fillId="7" borderId="1" applyAlignment="1" pivotButton="0" quotePrefix="0" xfId="0">
      <alignment horizontal="center" vertical="center" wrapText="1"/>
    </xf>
    <xf numFmtId="0" fontId="14" fillId="4" borderId="1" applyAlignment="1" pivotButton="0" quotePrefix="0" xfId="0">
      <alignment horizontal="general" vertical="top" wrapText="1"/>
    </xf>
    <xf numFmtId="0" fontId="15" fillId="4" borderId="1" applyAlignment="1" pivotButton="0" quotePrefix="0" xfId="0">
      <alignment horizontal="center" vertical="center" wrapText="1"/>
    </xf>
    <xf numFmtId="0" fontId="8" fillId="0" borderId="0" applyAlignment="1" pivotButton="0" quotePrefix="0" xfId="0">
      <alignment horizontal="general" vertical="top" wrapText="1"/>
    </xf>
    <xf numFmtId="0" fontId="16" fillId="4" borderId="1" applyAlignment="1" pivotButton="0" quotePrefix="0" xfId="0">
      <alignment horizontal="general" vertical="top" wrapText="1"/>
    </xf>
    <xf numFmtId="0" fontId="8" fillId="0" borderId="0" applyAlignment="1" pivotButton="0" quotePrefix="0" xfId="0">
      <alignment horizontal="general" vertical="top" wrapText="1"/>
    </xf>
    <xf numFmtId="0" fontId="10" fillId="0" borderId="0" applyAlignment="1" pivotButton="0" quotePrefix="0" xfId="0">
      <alignment horizontal="general" vertical="top" wrapText="1"/>
    </xf>
    <xf numFmtId="0" fontId="8" fillId="3" borderId="1" applyAlignment="1" pivotButton="0" quotePrefix="0" xfId="0">
      <alignment horizontal="general" vertical="top" wrapText="1"/>
    </xf>
    <xf numFmtId="0" fontId="11" fillId="0" borderId="0" applyAlignment="1" pivotButton="0" quotePrefix="0" xfId="0">
      <alignment horizontal="general" vertical="top" wrapText="1"/>
    </xf>
    <xf numFmtId="0" fontId="14" fillId="0" borderId="1" applyAlignment="1" pivotButton="0" quotePrefix="0" xfId="0">
      <alignment horizontal="general" vertical="bottom"/>
    </xf>
    <xf numFmtId="0" fontId="16" fillId="2" borderId="0" applyAlignment="1" pivotButton="0" quotePrefix="0" xfId="0">
      <alignment horizontal="general" vertical="bottom"/>
    </xf>
    <xf numFmtId="0" fontId="14" fillId="0" borderId="1" applyAlignment="1" pivotButton="0" quotePrefix="0" xfId="0">
      <alignment horizontal="center" vertical="center" wrapText="1"/>
    </xf>
    <xf numFmtId="3" fontId="14" fillId="3" borderId="1" applyAlignment="1" pivotButton="0" quotePrefix="0" xfId="0">
      <alignment horizontal="general" vertical="top" wrapText="1"/>
    </xf>
    <xf numFmtId="0" fontId="11" fillId="0" borderId="0" applyAlignment="1" pivotButton="0" quotePrefix="0" xfId="0">
      <alignment horizontal="general" vertical="top" wrapText="1"/>
    </xf>
    <xf numFmtId="0" fontId="8" fillId="4" borderId="1" applyAlignment="1" pivotButton="0" quotePrefix="0" xfId="0">
      <alignment horizontal="general" vertical="top" wrapText="1"/>
    </xf>
    <xf numFmtId="3" fontId="15" fillId="4" borderId="1" applyAlignment="1" pivotButton="0" quotePrefix="0" xfId="0">
      <alignment horizontal="general" vertical="top" wrapText="1"/>
    </xf>
    <xf numFmtId="0" fontId="8" fillId="2" borderId="1" applyAlignment="1" pivotButton="0" quotePrefix="0" xfId="0">
      <alignment horizontal="general" vertical="top" wrapText="1"/>
    </xf>
    <xf numFmtId="0" fontId="16" fillId="2" borderId="1" applyAlignment="1" pivotButton="0" quotePrefix="0" xfId="0">
      <alignment horizontal="general" vertical="top" wrapText="1"/>
    </xf>
    <xf numFmtId="0" fontId="15" fillId="3" borderId="1" applyAlignment="1" pivotButton="0" quotePrefix="0" xfId="0">
      <alignment horizontal="general" vertical="top" wrapText="1"/>
    </xf>
    <xf numFmtId="0" fontId="4" fillId="0" borderId="0" applyAlignment="1" pivotButton="0" quotePrefix="0" xfId="0">
      <alignment horizontal="general" vertical="bottom"/>
    </xf>
    <xf numFmtId="164" fontId="15" fillId="4" borderId="1" applyAlignment="1" pivotButton="0" quotePrefix="0" xfId="0">
      <alignment horizontal="right" vertical="bottom"/>
    </xf>
    <xf numFmtId="165" fontId="9" fillId="4" borderId="1" applyAlignment="1" pivotButton="0" quotePrefix="0" xfId="0">
      <alignment horizontal="general" vertical="bottom"/>
    </xf>
    <xf numFmtId="165" fontId="15" fillId="0" borderId="1" applyAlignment="1" pivotButton="0" quotePrefix="0" xfId="0">
      <alignment horizontal="general" vertical="top" wrapText="1"/>
    </xf>
    <xf numFmtId="0" fontId="10" fillId="3" borderId="1" applyAlignment="1" pivotButton="0" quotePrefix="0" xfId="0">
      <alignment horizontal="general" vertical="top" wrapText="1"/>
    </xf>
    <xf numFmtId="0" fontId="0" fillId="3" borderId="1" applyAlignment="1" pivotButton="0" quotePrefix="0" xfId="0">
      <alignment horizontal="general" vertical="bottom"/>
    </xf>
    <xf numFmtId="165" fontId="14" fillId="3" borderId="1" applyAlignment="1" pivotButton="0" quotePrefix="0" xfId="0">
      <alignment horizontal="general" vertical="bottom"/>
    </xf>
    <xf numFmtId="165" fontId="15" fillId="4" borderId="1" applyAlignment="1" pivotButton="0" quotePrefix="0" xfId="0">
      <alignment horizontal="general" vertical="bottom"/>
    </xf>
    <xf numFmtId="0" fontId="20" fillId="0" borderId="0" applyAlignment="1" pivotButton="0" quotePrefix="0" xfId="0">
      <alignment horizontal="general" vertical="bottom"/>
    </xf>
    <xf numFmtId="0" fontId="0" fillId="0" borderId="0" applyAlignment="1" pivotButton="0" quotePrefix="0" xfId="0">
      <alignment horizontal="general" vertical="bottom"/>
    </xf>
    <xf numFmtId="0" fontId="0" fillId="0" borderId="0" pivotButton="0" quotePrefix="0" xfId="0"/>
    <xf numFmtId="0" fontId="4" fillId="0" borderId="0" applyAlignment="1" pivotButton="0" quotePrefix="0" xfId="0">
      <alignment horizontal="general" vertical="bottom"/>
    </xf>
    <xf numFmtId="0" fontId="6" fillId="0" borderId="0" applyAlignment="1" pivotButton="0" quotePrefix="0" xfId="0">
      <alignment horizontal="general" vertical="top" wrapText="1"/>
    </xf>
    <xf numFmtId="0" fontId="0" fillId="0" borderId="0" applyAlignment="1" pivotButton="0" quotePrefix="0" xfId="0">
      <alignment horizontal="general" vertical="top" wrapText="1"/>
    </xf>
    <xf numFmtId="0" fontId="8" fillId="2" borderId="0" applyAlignment="1" pivotButton="0" quotePrefix="0" xfId="0">
      <alignment horizontal="general" vertical="bottom"/>
    </xf>
    <xf numFmtId="0" fontId="9" fillId="0" borderId="0" applyAlignment="1" pivotButton="0" quotePrefix="0" xfId="0">
      <alignment horizontal="general" vertical="bottom"/>
    </xf>
    <xf numFmtId="0" fontId="0" fillId="3" borderId="0" applyAlignment="1" pivotButton="0" quotePrefix="0" xfId="0">
      <alignment horizontal="general" vertical="top" wrapText="1"/>
    </xf>
    <xf numFmtId="0" fontId="0" fillId="4" borderId="0" applyAlignment="1" pivotButton="0" quotePrefix="0" xfId="0">
      <alignment horizontal="general" vertical="top" wrapText="1"/>
    </xf>
    <xf numFmtId="0" fontId="5" fillId="0" borderId="0" applyAlignment="1" pivotButton="0" quotePrefix="0" xfId="0">
      <alignment horizontal="general" vertical="bottom"/>
    </xf>
    <xf numFmtId="0" fontId="10" fillId="0" borderId="0" applyAlignment="1" pivotButton="0" quotePrefix="0" xfId="0">
      <alignment horizontal="general" vertical="bottom"/>
    </xf>
    <xf numFmtId="0" fontId="11" fillId="0" borderId="0" applyAlignment="1" pivotButton="0" quotePrefix="0" xfId="0">
      <alignment horizontal="general" vertical="bottom"/>
    </xf>
    <xf numFmtId="0" fontId="12" fillId="5" borderId="1" applyAlignment="1" pivotButton="0" quotePrefix="0" xfId="0">
      <alignment horizontal="center" vertical="center" wrapText="1"/>
    </xf>
    <xf numFmtId="0" fontId="13" fillId="5" borderId="1" applyAlignment="1" pivotButton="0" quotePrefix="0" xfId="0">
      <alignment horizontal="center" vertical="center" wrapText="1"/>
    </xf>
    <xf numFmtId="0" fontId="0" fillId="0" borderId="1" applyAlignment="1" pivotButton="0" quotePrefix="0" xfId="0">
      <alignment horizontal="center" vertical="center" wrapText="1"/>
    </xf>
    <xf numFmtId="0" fontId="14" fillId="0" borderId="1" applyAlignment="1" pivotButton="0" quotePrefix="0" xfId="0">
      <alignment horizontal="general" vertical="top" wrapText="1"/>
    </xf>
    <xf numFmtId="0" fontId="14" fillId="3" borderId="1" applyAlignment="1" pivotButton="0" quotePrefix="0" xfId="0">
      <alignment horizontal="center" vertical="center" wrapText="1"/>
    </xf>
    <xf numFmtId="0" fontId="9" fillId="0" borderId="1" applyAlignment="1" pivotButton="0" quotePrefix="0" xfId="0">
      <alignment horizontal="center" vertical="center" wrapText="1"/>
    </xf>
    <xf numFmtId="0" fontId="15" fillId="0" borderId="1" applyAlignment="1" pivotButton="0" quotePrefix="0" xfId="0">
      <alignment horizontal="general" vertical="top" wrapText="1"/>
    </xf>
    <xf numFmtId="0" fontId="8" fillId="0" borderId="0" applyAlignment="1" pivotButton="0" quotePrefix="0" xfId="0">
      <alignment horizontal="general" vertical="bottom"/>
    </xf>
    <xf numFmtId="0" fontId="17" fillId="4" borderId="0" applyAlignment="1" pivotButton="0" quotePrefix="0" xfId="0">
      <alignment horizontal="general" vertical="bottom"/>
    </xf>
    <xf numFmtId="0" fontId="10" fillId="0" borderId="0" applyAlignment="1" pivotButton="0" quotePrefix="0" xfId="0">
      <alignment horizontal="general" vertical="top" wrapText="1"/>
    </xf>
    <xf numFmtId="0" fontId="22" fillId="0" borderId="0" applyAlignment="1" pivotButton="0" quotePrefix="0" xfId="0">
      <alignment horizontal="general" vertical="bottom"/>
    </xf>
    <xf numFmtId="0" fontId="14" fillId="3" borderId="1" applyAlignment="1" pivotButton="0" quotePrefix="0" xfId="0">
      <alignment horizontal="general" vertical="bottom"/>
    </xf>
    <xf numFmtId="0" fontId="0" fillId="0" borderId="0" applyAlignment="1" pivotButton="0" quotePrefix="0" xfId="0">
      <alignment horizontal="general" vertical="bottom" wrapText="1"/>
    </xf>
    <xf numFmtId="0" fontId="15" fillId="0" borderId="1" applyAlignment="1" pivotButton="0" quotePrefix="0" xfId="0">
      <alignment horizontal="center" vertical="center" wrapText="1"/>
    </xf>
    <xf numFmtId="3" fontId="14" fillId="3" borderId="1" applyAlignment="1" pivotButton="0" quotePrefix="0" xfId="0">
      <alignment horizontal="general" vertical="bottom"/>
    </xf>
    <xf numFmtId="164" fontId="15" fillId="4" borderId="1" applyAlignment="1" pivotButton="0" quotePrefix="0" xfId="0">
      <alignment horizontal="general" vertical="bottom"/>
    </xf>
    <xf numFmtId="3" fontId="15" fillId="4" borderId="1" applyAlignment="1" pivotButton="0" quotePrefix="0" xfId="0">
      <alignment horizontal="general" vertical="bottom"/>
    </xf>
    <xf numFmtId="164" fontId="14" fillId="3" borderId="1" applyAlignment="1" pivotButton="0" quotePrefix="0" xfId="0">
      <alignment horizontal="general" vertical="bottom"/>
    </xf>
    <xf numFmtId="0" fontId="8" fillId="6" borderId="1" applyAlignment="1" pivotButton="0" quotePrefix="0" xfId="0">
      <alignment horizontal="general" vertical="bottom"/>
    </xf>
    <xf numFmtId="0" fontId="0" fillId="0" borderId="4" pivotButton="0" quotePrefix="0" xfId="0"/>
    <xf numFmtId="0" fontId="0" fillId="0" borderId="5" pivotButton="0" quotePrefix="0" xfId="0"/>
    <xf numFmtId="3" fontId="16" fillId="6" borderId="1" applyAlignment="1" pivotButton="0" quotePrefix="0" xfId="0">
      <alignment horizontal="general" vertical="bottom"/>
    </xf>
    <xf numFmtId="0" fontId="18" fillId="0" borderId="0" applyAlignment="1" pivotButton="0" quotePrefix="0" xfId="0">
      <alignment horizontal="general" vertical="bottom"/>
    </xf>
    <xf numFmtId="0" fontId="9" fillId="3" borderId="1" applyAlignment="1" pivotButton="0" quotePrefix="0" xfId="0">
      <alignment horizontal="general" vertical="bottom"/>
    </xf>
    <xf numFmtId="2" fontId="15" fillId="4" borderId="1" applyAlignment="1" pivotButton="0" quotePrefix="0" xfId="0">
      <alignment horizontal="general" vertical="bottom"/>
    </xf>
    <xf numFmtId="2" fontId="14" fillId="3" borderId="1" applyAlignment="1" pivotButton="0" quotePrefix="0" xfId="0">
      <alignment horizontal="general" vertical="bottom"/>
    </xf>
    <xf numFmtId="0" fontId="14" fillId="4" borderId="1" applyAlignment="1" pivotButton="0" quotePrefix="0" xfId="0">
      <alignment horizontal="general" vertical="bottom"/>
    </xf>
    <xf numFmtId="2" fontId="16" fillId="6" borderId="1" applyAlignment="1" pivotButton="0" quotePrefix="0" xfId="0">
      <alignment horizontal="general" vertical="bottom"/>
    </xf>
    <xf numFmtId="164" fontId="9" fillId="3" borderId="1" applyAlignment="1" pivotButton="0" quotePrefix="0" xfId="0">
      <alignment horizontal="general" vertical="bottom"/>
    </xf>
    <xf numFmtId="0" fontId="15" fillId="0" borderId="0" applyAlignment="1" pivotButton="0" quotePrefix="0" xfId="0">
      <alignment horizontal="general" vertical="bottom"/>
    </xf>
    <xf numFmtId="0" fontId="8" fillId="0" borderId="1" applyAlignment="1" pivotButton="0" quotePrefix="0" xfId="0">
      <alignment horizontal="general" vertical="bottom"/>
    </xf>
    <xf numFmtId="0" fontId="14" fillId="3" borderId="1" applyAlignment="1" pivotButton="0" quotePrefix="0" xfId="0">
      <alignment horizontal="general" vertical="top" wrapText="1"/>
    </xf>
    <xf numFmtId="0" fontId="13" fillId="7" borderId="1" applyAlignment="1" pivotButton="0" quotePrefix="0" xfId="0">
      <alignment horizontal="center" vertical="center" wrapText="1"/>
    </xf>
    <xf numFmtId="0" fontId="14" fillId="4" borderId="1" applyAlignment="1" pivotButton="0" quotePrefix="0" xfId="0">
      <alignment horizontal="general" vertical="top" wrapText="1"/>
    </xf>
    <xf numFmtId="0" fontId="15" fillId="4" borderId="1" applyAlignment="1" pivotButton="0" quotePrefix="0" xfId="0">
      <alignment horizontal="center" vertical="center" wrapText="1"/>
    </xf>
    <xf numFmtId="0" fontId="8" fillId="0" borderId="0" applyAlignment="1" pivotButton="0" quotePrefix="0" xfId="0">
      <alignment horizontal="general" vertical="top" wrapText="1"/>
    </xf>
    <xf numFmtId="0" fontId="16" fillId="4" borderId="1" applyAlignment="1" pivotButton="0" quotePrefix="0" xfId="0">
      <alignment horizontal="general" vertical="top" wrapText="1"/>
    </xf>
    <xf numFmtId="0" fontId="8" fillId="3" borderId="1" applyAlignment="1" pivotButton="0" quotePrefix="0" xfId="0">
      <alignment horizontal="general" vertical="top" wrapText="1"/>
    </xf>
    <xf numFmtId="0" fontId="11" fillId="0" borderId="0" applyAlignment="1" pivotButton="0" quotePrefix="0" xfId="0">
      <alignment horizontal="general" vertical="top" wrapText="1"/>
    </xf>
    <xf numFmtId="0" fontId="14" fillId="0" borderId="1" applyAlignment="1" pivotButton="0" quotePrefix="0" xfId="0">
      <alignment horizontal="general" vertical="bottom"/>
    </xf>
    <xf numFmtId="0" fontId="16" fillId="2" borderId="0" applyAlignment="1" pivotButton="0" quotePrefix="0" xfId="0">
      <alignment horizontal="general" vertical="bottom"/>
    </xf>
    <xf numFmtId="0" fontId="14" fillId="0" borderId="1" applyAlignment="1" pivotButton="0" quotePrefix="0" xfId="0">
      <alignment horizontal="center" vertical="center" wrapText="1"/>
    </xf>
    <xf numFmtId="3" fontId="14" fillId="3" borderId="1" applyAlignment="1" pivotButton="0" quotePrefix="0" xfId="0">
      <alignment horizontal="general" vertical="top" wrapText="1"/>
    </xf>
    <xf numFmtId="0" fontId="8" fillId="4" borderId="1" applyAlignment="1" pivotButton="0" quotePrefix="0" xfId="0">
      <alignment horizontal="general" vertical="top" wrapText="1"/>
    </xf>
    <xf numFmtId="3" fontId="15" fillId="4" borderId="1" applyAlignment="1" pivotButton="0" quotePrefix="0" xfId="0">
      <alignment horizontal="general" vertical="top" wrapText="1"/>
    </xf>
    <xf numFmtId="0" fontId="8" fillId="2" borderId="1" applyAlignment="1" pivotButton="0" quotePrefix="0" xfId="0">
      <alignment horizontal="general" vertical="top" wrapText="1"/>
    </xf>
    <xf numFmtId="0" fontId="16" fillId="2" borderId="1" applyAlignment="1" pivotButton="0" quotePrefix="0" xfId="0">
      <alignment horizontal="general" vertical="top" wrapText="1"/>
    </xf>
    <xf numFmtId="0" fontId="15" fillId="3" borderId="1" applyAlignment="1" pivotButton="0" quotePrefix="0" xfId="0">
      <alignment horizontal="general" vertical="top" wrapText="1"/>
    </xf>
    <xf numFmtId="164" fontId="15" fillId="4" borderId="1" applyAlignment="1" pivotButton="0" quotePrefix="0" xfId="0">
      <alignment horizontal="right" vertical="bottom"/>
    </xf>
    <xf numFmtId="165" fontId="9" fillId="4" borderId="1" applyAlignment="1" pivotButton="0" quotePrefix="0" xfId="0">
      <alignment horizontal="general" vertical="bottom"/>
    </xf>
    <xf numFmtId="165" fontId="15" fillId="0" borderId="1" applyAlignment="1" pivotButton="0" quotePrefix="0" xfId="0">
      <alignment horizontal="general" vertical="top" wrapText="1"/>
    </xf>
    <xf numFmtId="0" fontId="10" fillId="3" borderId="1" applyAlignment="1" pivotButton="0" quotePrefix="0" xfId="0">
      <alignment horizontal="general" vertical="top" wrapText="1"/>
    </xf>
    <xf numFmtId="0" fontId="0" fillId="3" borderId="1" applyAlignment="1" pivotButton="0" quotePrefix="0" xfId="0">
      <alignment horizontal="general" vertical="bottom"/>
    </xf>
    <xf numFmtId="165" fontId="14" fillId="3" borderId="1" applyAlignment="1" pivotButton="0" quotePrefix="0" xfId="0">
      <alignment horizontal="general" vertical="bottom"/>
    </xf>
    <xf numFmtId="165" fontId="15" fillId="4" borderId="1" applyAlignment="1" pivotButton="0" quotePrefix="0" xfId="0">
      <alignment horizontal="general" vertical="bottom"/>
    </xf>
    <xf numFmtId="0" fontId="20" fillId="0" borderId="0" applyAlignment="1" pivotButton="0" quotePrefix="0" xfId="0">
      <alignment horizontal="general" vertical="bottom"/>
    </xf>
    <xf numFmtId="0" fontId="23" fillId="0" borderId="0" pivotButton="0" quotePrefix="0" xfId="0"/>
  </cellXfs>
  <cellStyles count="6">
    <cellStyle name="Normal" xfId="0" builtinId="0"/>
    <cellStyle name="Comma" xfId="1" builtinId="3"/>
    <cellStyle name="Comma [0]" xfId="2" builtinId="6"/>
    <cellStyle name="Currency" xfId="3" builtinId="4"/>
    <cellStyle name="Currency [0]" xfId="4" builtinId="7"/>
    <cellStyle name="Percent" xfId="5" builtinId="5"/>
  </cellStyles>
  <dxfs count="3">
    <dxf>
      <font>
        <b val="1"/>
        <color rgb="FF1B5E20"/>
      </font>
      <fill>
        <patternFill>
          <bgColor rgb="FFD6F0D8"/>
        </patternFill>
      </fill>
    </dxf>
    <dxf>
      <font>
        <b val="1"/>
        <color rgb="FF8B1A10"/>
      </font>
      <fill>
        <patternFill>
          <bgColor rgb="FFFBD9D6"/>
        </patternFill>
      </fill>
    </dxf>
    <dxf>
      <font>
        <b val="1"/>
        <color rgb="FF8A4B08"/>
      </font>
      <fill>
        <patternFill>
          <bgColor rgb="FFFCE8CF"/>
        </patternFill>
      </fill>
    </dxf>
  </dxfs>
  <colors>
    <indexedColors>
      <rgbColor rgb="FF000000"/>
      <rgbColor rgb="FFFFFFFF"/>
      <rgbColor rgb="FFFF0000"/>
      <rgbColor rgb="FF00FF00"/>
      <rgbColor rgb="FF0000FF"/>
      <rgbColor rgb="FFFFFF00"/>
      <rgbColor rgb="FFFF00FF"/>
      <rgbColor rgb="FF00FFFF"/>
      <rgbColor rgb="FF8B1A10"/>
      <rgbColor rgb="FF1B5E20"/>
      <rgbColor rgb="FF000080"/>
      <rgbColor rgb="FF808000"/>
      <rgbColor rgb="FF800080"/>
      <rgbColor rgb="FF008080"/>
      <rgbColor rgb="FFC0C0C0"/>
      <rgbColor rgb="FF808080"/>
      <rgbColor rgb="FF9999FF"/>
      <rgbColor rgb="FF993366"/>
      <rgbColor rgb="FFFFF7D6"/>
      <rgbColor rgb="FFDCE9EE"/>
      <rgbColor rgb="FF660066"/>
      <rgbColor rgb="FFFF8080"/>
      <rgbColor rgb="FF0066CC"/>
      <rgbColor rgb="FFD5E4EA"/>
      <rgbColor rgb="FF000080"/>
      <rgbColor rgb="FFFF00FF"/>
      <rgbColor rgb="FFFFFF00"/>
      <rgbColor rgb="FF00FFFF"/>
      <rgbColor rgb="FF800080"/>
      <rgbColor rgb="FF800000"/>
      <rgbColor rgb="FF008080"/>
      <rgbColor rgb="FF0000FF"/>
      <rgbColor rgb="FF00CCFF"/>
      <rgbColor rgb="FFEDEDED"/>
      <rgbColor rgb="FFD6F0D8"/>
      <rgbColor rgb="FFFCE8CF"/>
      <rgbColor rgb="FF99CCFF"/>
      <rgbColor rgb="FFFF99CC"/>
      <rgbColor rgb="FFCC99FF"/>
      <rgbColor rgb="FFFBD9D6"/>
      <rgbColor rgb="FF3366FF"/>
      <rgbColor rgb="FF33CCCC"/>
      <rgbColor rgb="FF99CC00"/>
      <rgbColor rgb="FFFFCC00"/>
      <rgbColor rgb="FFFF9900"/>
      <rgbColor rgb="FFFF6600"/>
      <rgbColor rgb="FF555555"/>
      <rgbColor rgb="FFAAAAAA"/>
      <rgbColor rgb="FF1F4E64"/>
      <rgbColor rgb="FF3D7B8F"/>
      <rgbColor rgb="FF003300"/>
      <rgbColor rgb="FF333300"/>
      <rgbColor rgb="FF8A4B08"/>
      <rgbColor rgb="FF993366"/>
      <rgbColor rgb="FF333399"/>
      <rgbColor rgb="FF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styles" Target="styles.xml" Id="rId18"/><Relationship Type="http://schemas.openxmlformats.org/officeDocument/2006/relationships/theme" Target="theme/theme1.xml" Id="rId19"/></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sheetPr filterMode="0">
    <outlinePr summaryBelow="1" summaryRight="1"/>
    <pageSetUpPr fitToPage="1"/>
  </sheetPr>
  <dimension ref="A1:B34"/>
  <sheetViews>
    <sheetView showFormulas="0" showGridLines="1" showRowColHeaders="1" showZeros="1" rightToLeft="0" tabSelected="1" showOutlineSymbols="1" defaultGridColor="1" view="normal" topLeftCell="A1" colorId="64" zoomScale="100" zoomScaleNormal="100" zoomScalePageLayoutView="100" workbookViewId="0">
      <selection pane="topLeft" activeCell="A1" activeCellId="0" sqref="A1"/>
    </sheetView>
  </sheetViews>
  <sheetFormatPr baseColWidth="8" defaultColWidth="7.89453125" defaultRowHeight="15" customHeight="0" zeroHeight="0" outlineLevelRow="0"/>
  <cols>
    <col width="23.66" customWidth="1" style="71" min="1" max="1"/>
    <col width="74.61" customWidth="1" style="71" min="2" max="2"/>
  </cols>
  <sheetData>
    <row r="1" ht="21.6" customHeight="1" s="72">
      <c r="A1" s="73" t="inlineStr">
        <is>
          <t>処遇改善加算 配分計画＋実績報告シート（令和8年度／児童発達支援・放課後等デイサービス）</t>
        </is>
      </c>
    </row>
    <row r="2" ht="30" customHeight="1" s="72">
      <c r="A2" s="74" t="inlineStr">
        <is>
          <t>このシートは国の届出様式ではありません。届出は指定権者が案内する別紙様式2-1〜2-3（計画書）／別紙様式3-1・3-2（実績報告書）を使ってください。</t>
        </is>
      </c>
    </row>
    <row r="3"/>
    <row r="4" ht="17.15" customHeight="1" s="72">
      <c r="A4" s="71" t="inlineStr">
        <is>
          <t>情報基準日</t>
        </is>
      </c>
      <c r="B4" s="71">
        <f>"最終確認日："&amp;TEXT('10_確認日・改定履歴'!B4,"yyyy-mm-dd")</f>
        <v/>
      </c>
    </row>
    <row r="5" ht="17.15" customHeight="1" s="72">
      <c r="A5" s="71" t="inlineStr">
        <is>
          <t>根拠</t>
        </is>
      </c>
      <c r="B5" s="71">
        <f>"根拠：障障発0331第1号・こ支障第78号（令和8年3月31日）／告示122号 別表第1の13・別表第3の11"</f>
        <v/>
      </c>
    </row>
    <row r="6" ht="15" customHeight="1" s="72">
      <c r="B6" s="75" t="n"/>
    </row>
    <row r="7" ht="15" customHeight="1" s="72">
      <c r="A7" s="76" t="inlineStr">
        <is>
          <t>■ このブックの使い方</t>
        </is>
      </c>
      <c r="B7" s="75" t="n"/>
    </row>
    <row r="8" ht="17.15" customHeight="1" s="72">
      <c r="A8" s="77" t="inlineStr">
        <is>
          <t>1</t>
        </is>
      </c>
      <c r="B8" s="75" t="inlineStr">
        <is>
          <t>「09_加算率マスタ」は触らない。加算率はここから自動で引かれる。</t>
        </is>
      </c>
    </row>
    <row r="9" ht="32.8" customHeight="1" s="72">
      <c r="A9" s="77" t="inlineStr">
        <is>
          <t>2</t>
        </is>
      </c>
      <c r="B9" s="75" t="inlineStr">
        <is>
          <t>「01_加算区分判定」で①〜⑧の要件を○／×／誓約で入力すると、4・5月と6月以降それぞれの算定可能な最上位区分が出る。</t>
        </is>
      </c>
    </row>
    <row r="10" ht="32.8" customHeight="1" s="72">
      <c r="A10" s="77" t="inlineStr">
        <is>
          <t>3</t>
        </is>
      </c>
      <c r="B10" s="75" t="inlineStr">
        <is>
          <t>「02_加算額計算」に事業所・サービスごとの月あたり報酬総額（処遇改善加算を除く加減算後）と区分を入力する。加算見込額・必要月額賃金改善額が自動で出る。</t>
        </is>
      </c>
    </row>
    <row r="11" ht="32.8" customHeight="1" s="72">
      <c r="A11" s="77" t="inlineStr">
        <is>
          <t>4</t>
        </is>
      </c>
      <c r="B11" s="75" t="inlineStr">
        <is>
          <t>「03_職員台帳」に職員を登録する。週所定労働時間から常勤換算が自動計算され、児発／放デイに按分できる。</t>
        </is>
      </c>
    </row>
    <row r="12" ht="32.8" customHeight="1" s="72">
      <c r="A12" s="77" t="inlineStr">
        <is>
          <t>5</t>
        </is>
      </c>
      <c r="B12" s="75" t="inlineStr">
        <is>
          <t>「04_配分計画」で職員別にベースアップ／毎月手当／賞与を配分する。要件4本（加算額以上・月額賃金改善・新規賃金改善・キャリアパス要件Ⅳ）が自動判定される。</t>
        </is>
      </c>
    </row>
    <row r="13" ht="32.8" customHeight="1" s="72">
      <c r="A13" s="77" t="inlineStr">
        <is>
          <t>6</t>
        </is>
      </c>
      <c r="B13" s="75" t="inlineStr">
        <is>
          <t>「05_職場環境等要件」で28項目の実施状況を選ぶ。区分ごとの必要数と令和8年度特例要件(ア)を自動判定する。</t>
        </is>
      </c>
    </row>
    <row r="14" ht="17.15" customHeight="1" s="72">
      <c r="A14" s="77" t="inlineStr">
        <is>
          <t>7</t>
        </is>
      </c>
      <c r="B14" s="75" t="inlineStr">
        <is>
          <t>「06_月次モニタリング」で国保連の加算入金額と実支給額を毎月突合する。</t>
        </is>
      </c>
    </row>
    <row r="15" ht="17.15" customHeight="1" s="72">
      <c r="A15" s="77" t="inlineStr">
        <is>
          <t>8</t>
        </is>
      </c>
      <c r="B15" s="75" t="inlineStr">
        <is>
          <t>「07_実績報告チェック」を令和9年7月末の実績報告前に埋める。</t>
        </is>
      </c>
    </row>
    <row r="16" ht="32.8" customHeight="1" s="72">
      <c r="A16" s="77" t="inlineStr">
        <is>
          <t>9</t>
        </is>
      </c>
      <c r="B16" s="75" t="inlineStr">
        <is>
          <t>「08_周知・回答書」は職員周知（通知8(1)）と個人別回答（Q&amp;A問2-6）の文面テンプレート。</t>
        </is>
      </c>
    </row>
    <row r="17" ht="17.15" customHeight="1" s="72">
      <c r="A17" s="77" t="inlineStr">
        <is>
          <t>10</t>
        </is>
      </c>
      <c r="B17" s="75" t="inlineStr">
        <is>
          <t>「11_根拠資料保管台帳」で2年保存が必要な書類の保管場所と期限を管理する。</t>
        </is>
      </c>
    </row>
    <row r="18" ht="32.8" customHeight="1" s="72">
      <c r="A18" s="77" t="inlineStr">
        <is>
          <t>11</t>
        </is>
      </c>
      <c r="B18" s="78" t="inlineStr">
        <is>
          <t>記入例は「記入例_」で始まるシートに入っている。架空の法人・事業所・職員による例。</t>
        </is>
      </c>
    </row>
    <row r="19" ht="15" customHeight="1" s="72">
      <c r="B19" s="79" t="n"/>
    </row>
    <row r="20" ht="15" customHeight="1" s="72">
      <c r="A20" s="76" t="inlineStr">
        <is>
          <t>■ セルの色分け</t>
        </is>
      </c>
      <c r="B20" s="75" t="n"/>
    </row>
    <row r="21" ht="17.15" customHeight="1" s="72">
      <c r="A21" s="71" t="inlineStr">
        <is>
          <t>薄い黄色</t>
        </is>
      </c>
      <c r="B21" s="75" t="inlineStr">
        <is>
          <t>入力セル。自事業所の値を入れる。</t>
        </is>
      </c>
    </row>
    <row r="22" ht="32.8" customHeight="1" s="72">
      <c r="A22" s="71" t="inlineStr">
        <is>
          <t>グレー</t>
        </is>
      </c>
      <c r="B22" s="75" t="inlineStr">
        <is>
          <t>自動計算セル。数式が入っている（保護はかけていないので、式を開いて検証できる）。</t>
        </is>
      </c>
    </row>
    <row r="23" ht="17.15" customHeight="1" s="72">
      <c r="A23" s="71" t="inlineStr">
        <is>
          <t>緑／赤／橙</t>
        </is>
      </c>
      <c r="B23" s="75" t="inlineStr">
        <is>
          <t>判定セル。○＝充足、×＝不足、△・⚠＝要確認。</t>
        </is>
      </c>
    </row>
    <row r="24" ht="15" customHeight="1" s="72">
      <c r="B24" s="75" t="n"/>
    </row>
    <row r="25" ht="15" customHeight="1" s="72">
      <c r="A25" s="76" t="inlineStr">
        <is>
          <t>■ 免責</t>
        </is>
      </c>
      <c r="B25" s="75" t="n"/>
    </row>
    <row r="26" ht="48.5" customHeight="1" s="72">
      <c r="B26" s="75" t="inlineStr">
        <is>
          <t>本シートは令和8年8月14日時点で確認できた一次情報に基づく実務支援ツールです。最終的な取扱いは指定権者（都道府県・市町村）の判断によります。届出前に必ず指定権者の手引き・様式を確認してください。</t>
        </is>
      </c>
    </row>
    <row r="27" ht="32.8" customHeight="1" s="72">
      <c r="B27" s="75" t="inlineStr">
        <is>
          <t>令和8年度は期中改定により4・5月と6月以降で加算区分・加算率が異なります。1本の年額で計算すると合いません。</t>
        </is>
      </c>
    </row>
    <row r="28" ht="15" customHeight="1" s="72">
      <c r="B28" s="75" t="n"/>
    </row>
    <row r="29" ht="15" customHeight="1" s="72">
      <c r="A29" s="76" t="inlineStr">
        <is>
          <t>■ 根拠一覧</t>
        </is>
      </c>
      <c r="B29" s="75" t="n"/>
    </row>
    <row r="30" ht="48.5" customHeight="1" s="72">
      <c r="A30" s="71" t="inlineStr">
        <is>
          <t>報酬・単位数</t>
        </is>
      </c>
      <c r="B30" s="75" t="inlineStr">
        <is>
          <t>児童福祉法に基づく指定通所支援及び基準該当通所支援に要する費用の額の算定に関する基準（平成24年厚生労働省告示第122号）別表第1の13（児発）／別表第3の11（放デイ）</t>
        </is>
      </c>
    </row>
    <row r="31" ht="17.15" customHeight="1" s="72">
      <c r="A31" s="71" t="inlineStr">
        <is>
          <t>令和8年度改正</t>
        </is>
      </c>
      <c r="B31" s="75" t="inlineStr">
        <is>
          <t>令和8年こども家庭庁告示第5号（令和8年3月31日）第1条</t>
        </is>
      </c>
    </row>
    <row r="32" ht="32.8" customHeight="1" s="72">
      <c r="A32" s="71" t="inlineStr">
        <is>
          <t>端数処理・取扱い</t>
        </is>
      </c>
      <c r="B32" s="75" t="inlineStr">
        <is>
          <t>障発0330第16号（平成24年3月30日、最終改正 こ支障第88号 令和8年3月31日）第二1(1)「算定上の端数処理等について」（通則。児発・放デイ共通）</t>
        </is>
      </c>
    </row>
    <row r="33" ht="17.15" customHeight="1" s="72">
      <c r="A33" s="71" t="inlineStr">
        <is>
          <t>要件・事務処理手順</t>
        </is>
      </c>
      <c r="B33" s="75" t="inlineStr">
        <is>
          <t>障障発0331第1号・こ支障第78号（令和8年3月31日）</t>
        </is>
      </c>
    </row>
    <row r="34" ht="17.15" customHeight="1" s="72">
      <c r="A34" s="71" t="inlineStr">
        <is>
          <t>解釈</t>
        </is>
      </c>
      <c r="B34" s="75" t="inlineStr">
        <is>
          <t>福祉・介護職員等処遇改善加算に関するQ＆A（第1版）（令和8年4月9日事務連絡）</t>
        </is>
      </c>
    </row>
  </sheetData>
  <mergeCells count="2">
    <mergeCell ref="A2:B2"/>
    <mergeCell ref="A1:B1"/>
  </mergeCells>
  <printOptions horizontalCentered="0" verticalCentered="0" headings="0" gridLines="0" gridLinesSet="1"/>
  <pageMargins left="0.390277777777778" right="0.390277777777778" top="0.590277777777778" bottom="0.590277777777778" header="0.511811023622047" footer="0.5"/>
  <pageSetup orientation="portrait" paperSize="9" scale="100" fitToHeight="0" fitToWidth="1" pageOrder="downThenOver" blackAndWhite="0" draft="0" horizontalDpi="300" verticalDpi="300" copies="1"/>
  <headerFooter differentOddEven="0" differentFirst="0">
    <oddHeader/>
    <oddFooter>&amp;L&amp;"Calibri,Regular"&amp;7 最終確認日 2026-08-14 ／ 根拠：障障発0331第1号・こ支障第78号（令和8年3月31日）、告示122号 別表第1の13・別表第3の11 ／ 発行元：ROOTS（株式会社INU）</oddFooter>
    <evenHeader/>
    <evenFooter/>
    <firstHeader/>
    <firstFooter/>
  </headerFooter>
</worksheet>
</file>

<file path=xl/worksheets/sheet10.xml><?xml version="1.0" encoding="utf-8"?>
<worksheet xmlns="http://schemas.openxmlformats.org/spreadsheetml/2006/main">
  <sheetPr filterMode="0">
    <outlinePr summaryBelow="1" summaryRight="1"/>
    <pageSetUpPr fitToPage="1"/>
  </sheetPr>
  <dimension ref="A1:L11"/>
  <sheetViews>
    <sheetView showFormulas="0" showGridLines="1" showRowColHeaders="1" showZeros="1" rightToLeft="0" tabSelected="0" showOutlineSymbols="1" defaultGridColor="1" view="normal" topLeftCell="A1" colorId="64" zoomScale="100" zoomScaleNormal="100" zoomScalePageLayoutView="100" workbookViewId="0">
      <pane xSplit="1" ySplit="2" topLeftCell="B3" activePane="bottomRight" state="frozen"/>
      <selection pane="topLeft" activeCell="A1" activeCellId="0" sqref="A1"/>
      <selection pane="topRight" activeCell="B1" activeCellId="0" sqref="B1"/>
      <selection pane="bottomLeft" activeCell="A3" activeCellId="0" sqref="A3"/>
      <selection pane="bottomRight" activeCell="A1" activeCellId="0" sqref="A1"/>
    </sheetView>
  </sheetViews>
  <sheetFormatPr baseColWidth="8" defaultColWidth="7.89453125" defaultRowHeight="15" customHeight="0" zeroHeight="0" outlineLevelRow="0"/>
  <cols>
    <col width="27.3" customWidth="1" style="71" min="1" max="1"/>
    <col width="10.01" customWidth="1" style="71" min="2" max="11"/>
    <col width="41.85" customWidth="1" style="71" min="12" max="12"/>
  </cols>
  <sheetData>
    <row r="1" ht="21.6" customHeight="1" s="72">
      <c r="A1" s="73" t="inlineStr">
        <is>
          <t>令和8年度 福祉・介護職員等処遇改善加算 加算率マスタ（編集不可推奨）</t>
        </is>
      </c>
      <c r="B1" s="90" t="inlineStr">
        <is>
          <t>【令和8年4月・5月】</t>
        </is>
      </c>
      <c r="F1" s="90" t="inlineStr">
        <is>
          <t>【令和8年6月以降】</t>
        </is>
      </c>
    </row>
    <row r="2" ht="33.75" customHeight="1" s="72">
      <c r="A2" s="84" t="inlineStr">
        <is>
          <t>サービス区分</t>
        </is>
      </c>
      <c r="B2" s="84" t="inlineStr">
        <is>
          <t>処遇改善加算Ⅰ</t>
        </is>
      </c>
      <c r="C2" s="84" t="inlineStr">
        <is>
          <t>処遇改善加算Ⅱ</t>
        </is>
      </c>
      <c r="D2" s="84" t="inlineStr">
        <is>
          <t>処遇改善加算Ⅲ</t>
        </is>
      </c>
      <c r="E2" s="84" t="inlineStr">
        <is>
          <t>処遇改善加算Ⅳ</t>
        </is>
      </c>
      <c r="F2" s="84" t="inlineStr">
        <is>
          <t>処遇改善加算Ⅰイ</t>
        </is>
      </c>
      <c r="G2" s="84" t="inlineStr">
        <is>
          <t>処遇改善加算Ⅰロ</t>
        </is>
      </c>
      <c r="H2" s="84" t="inlineStr">
        <is>
          <t>処遇改善加算Ⅱイ</t>
        </is>
      </c>
      <c r="I2" s="84" t="inlineStr">
        <is>
          <t>処遇改善加算Ⅱロ</t>
        </is>
      </c>
      <c r="J2" s="84" t="inlineStr">
        <is>
          <t>処遇改善加算Ⅲ_6月</t>
        </is>
      </c>
      <c r="K2" s="84" t="inlineStr">
        <is>
          <t>処遇改善加算Ⅳ_6月</t>
        </is>
      </c>
      <c r="L2" s="84" t="inlineStr">
        <is>
          <t>備考</t>
        </is>
      </c>
    </row>
    <row r="3" ht="15" customHeight="1" s="72">
      <c r="A3" s="122" t="inlineStr">
        <is>
          <t>児童発達支援</t>
        </is>
      </c>
      <c r="B3" s="131" t="n">
        <v>0.131</v>
      </c>
      <c r="C3" s="131" t="n">
        <v>0.128</v>
      </c>
      <c r="D3" s="131" t="n">
        <v>0.118</v>
      </c>
      <c r="E3" s="131" t="n">
        <v>0.096</v>
      </c>
      <c r="F3" s="131" t="n">
        <v>0.152</v>
      </c>
      <c r="G3" s="131" t="n">
        <v>0.158</v>
      </c>
      <c r="H3" s="131" t="n">
        <v>0.149</v>
      </c>
      <c r="I3" s="131" t="n">
        <v>0.155</v>
      </c>
      <c r="J3" s="131" t="n">
        <v>0.139</v>
      </c>
      <c r="K3" s="131" t="n">
        <v>0.117</v>
      </c>
      <c r="L3" s="86" t="inlineStr">
        <is>
          <t>告示122号 別表第1の13</t>
        </is>
      </c>
    </row>
    <row r="4" ht="15" customHeight="1" s="72">
      <c r="A4" s="122" t="inlineStr">
        <is>
          <t>放課後等デイサービス</t>
        </is>
      </c>
      <c r="B4" s="131" t="n">
        <v>0.134</v>
      </c>
      <c r="C4" s="131" t="n">
        <v>0.131</v>
      </c>
      <c r="D4" s="131" t="n">
        <v>0.121</v>
      </c>
      <c r="E4" s="131" t="n">
        <v>0.098</v>
      </c>
      <c r="F4" s="131" t="n">
        <v>0.155</v>
      </c>
      <c r="G4" s="131" t="n">
        <v>0.161</v>
      </c>
      <c r="H4" s="131" t="n">
        <v>0.152</v>
      </c>
      <c r="I4" s="131" t="n">
        <v>0.158</v>
      </c>
      <c r="J4" s="131" t="n">
        <v>0.142</v>
      </c>
      <c r="K4" s="131" t="n">
        <v>0.119</v>
      </c>
      <c r="L4" s="86" t="inlineStr">
        <is>
          <t>告示122号 別表第3の11</t>
        </is>
      </c>
    </row>
    <row r="5" ht="15" customHeight="1" s="72">
      <c r="A5" s="122" t="inlineStr">
        <is>
          <t>居宅訪問型児童発達支援</t>
        </is>
      </c>
      <c r="B5" s="131" t="n">
        <v>0.129</v>
      </c>
      <c r="C5" s="131" t="n"/>
      <c r="D5" s="131" t="n">
        <v>0.118</v>
      </c>
      <c r="E5" s="131" t="n">
        <v>0.096</v>
      </c>
      <c r="F5" s="131" t="n">
        <v>0.15</v>
      </c>
      <c r="G5" s="131" t="n">
        <v>0.156</v>
      </c>
      <c r="H5" s="131" t="n"/>
      <c r="I5" s="131" t="n"/>
      <c r="J5" s="131" t="n">
        <v>0.139</v>
      </c>
      <c r="K5" s="131" t="n">
        <v>0.117</v>
      </c>
      <c r="L5" s="86" t="inlineStr">
        <is>
          <t>Ⅱイ・Ⅱロなし（配置等要件に対応する加算が未設定）</t>
        </is>
      </c>
    </row>
    <row r="6" ht="15" customHeight="1" s="72">
      <c r="A6" s="122" t="inlineStr">
        <is>
          <t>保育所等訪問支援</t>
        </is>
      </c>
      <c r="B6" s="131" t="n">
        <v>0.129</v>
      </c>
      <c r="C6" s="131" t="n"/>
      <c r="D6" s="131" t="n">
        <v>0.118</v>
      </c>
      <c r="E6" s="131" t="n">
        <v>0.096</v>
      </c>
      <c r="F6" s="131" t="n">
        <v>0.15</v>
      </c>
      <c r="G6" s="131" t="n">
        <v>0.156</v>
      </c>
      <c r="H6" s="131" t="n"/>
      <c r="I6" s="131" t="n"/>
      <c r="J6" s="131" t="n">
        <v>0.139</v>
      </c>
      <c r="K6" s="131" t="n">
        <v>0.117</v>
      </c>
      <c r="L6" s="86" t="inlineStr">
        <is>
          <t>Ⅱイ・Ⅱロなし（同上）</t>
        </is>
      </c>
    </row>
    <row r="7" ht="29.85" customHeight="1" s="72">
      <c r="A7" s="122" t="inlineStr">
        <is>
          <t>医療型児童発達支援</t>
        </is>
      </c>
      <c r="B7" s="131" t="n">
        <v>0.176</v>
      </c>
      <c r="C7" s="131" t="n">
        <v>0.173</v>
      </c>
      <c r="D7" s="131" t="n">
        <v>0.163</v>
      </c>
      <c r="E7" s="131" t="n">
        <v>0.129</v>
      </c>
      <c r="F7" s="131" t="n">
        <v>0.197</v>
      </c>
      <c r="G7" s="131" t="n">
        <v>0.203</v>
      </c>
      <c r="H7" s="131" t="n">
        <v>0.194</v>
      </c>
      <c r="I7" s="131" t="n">
        <v>0.2</v>
      </c>
      <c r="J7" s="131" t="n">
        <v>0.184</v>
      </c>
      <c r="K7" s="131" t="n">
        <v>0.15</v>
      </c>
      <c r="L7" s="86" t="inlineStr">
        <is>
          <t>旧指定医療型等で肢体不自由児・重症心身障害児に行う児童発達支援</t>
        </is>
      </c>
    </row>
    <row r="8" ht="26.85" customHeight="1" s="72">
      <c r="A8" s="122" t="inlineStr">
        <is>
          <t>障害児相談支援</t>
        </is>
      </c>
      <c r="B8" s="131" t="n">
        <v>0</v>
      </c>
      <c r="C8" s="131" t="n">
        <v>0</v>
      </c>
      <c r="D8" s="131" t="n">
        <v>0</v>
      </c>
      <c r="E8" s="131" t="n">
        <v>0</v>
      </c>
      <c r="F8" s="131" t="n">
        <v>0.051</v>
      </c>
      <c r="G8" s="131" t="n">
        <v>0.051</v>
      </c>
      <c r="H8" s="131" t="n">
        <v>0.051</v>
      </c>
      <c r="I8" s="131" t="n">
        <v>0.051</v>
      </c>
      <c r="J8" s="131" t="n">
        <v>0.051</v>
      </c>
      <c r="K8" s="131" t="n">
        <v>0.051</v>
      </c>
      <c r="L8" s="89" t="inlineStr">
        <is>
          <t>4・5月は対象外（0%）。6月以降は区分なしの一律5.1%</t>
        </is>
      </c>
    </row>
    <row r="9"/>
    <row r="10" ht="15" customHeight="1" s="72">
      <c r="A10" s="81" t="inlineStr">
        <is>
          <t>出典：令和8年こども家庭庁告示第5号（令和8年3月31日）／障障発0331第1号・こ支障第78号（令和8年3月31日）別紙1 表1-1〜1-4</t>
        </is>
      </c>
    </row>
    <row r="11" ht="15" customHeight="1" s="72">
      <c r="A11" s="81" t="inlineStr">
        <is>
          <t>※加算率はサービス毎の常勤換算職員数に基づき設定されている。自事業所の職員数では変わらない。</t>
        </is>
      </c>
    </row>
  </sheetData>
  <printOptions horizontalCentered="0" verticalCentered="0" headings="0" gridLines="0" gridLinesSet="1"/>
  <pageMargins left="0.390277777777778" right="0.390277777777778" top="0.590277777777778" bottom="0.590277777777778" header="0.511811023622047" footer="0.5"/>
  <pageSetup orientation="landscape" paperSize="9" scale="100" fitToHeight="0" fitToWidth="1" pageOrder="downThenOver" blackAndWhite="0" draft="0" horizontalDpi="300" verticalDpi="300" copies="1"/>
  <headerFooter differentOddEven="0" differentFirst="0">
    <oddHeader/>
    <oddFooter>&amp;L&amp;"Calibri,Regular"&amp;7 最終確認日 2026-08-14 ／ 根拠：障障発0331第1号・こ支障第78号（令和8年3月31日）、告示122号 別表第1の13・別表第3の11 ／ 発行元：ROOTS（株式会社INU）</oddFooter>
    <evenHeader/>
    <evenFooter/>
    <firstHeader/>
    <firstFooter/>
  </headerFooter>
</worksheet>
</file>

<file path=xl/worksheets/sheet11.xml><?xml version="1.0" encoding="utf-8"?>
<worksheet xmlns="http://schemas.openxmlformats.org/spreadsheetml/2006/main">
  <sheetPr filterMode="0">
    <outlinePr summaryBelow="1" summaryRight="1"/>
    <pageSetUpPr fitToPage="1"/>
  </sheetPr>
  <dimension ref="A1:D42"/>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7.89453125" defaultRowHeight="15" customHeight="0" zeroHeight="0" outlineLevelRow="0"/>
  <cols>
    <col width="27.3" customWidth="1" style="71" min="1" max="1"/>
    <col width="21.84" customWidth="1" style="71" min="2" max="2"/>
    <col width="54.59" customWidth="1" style="71" min="3" max="3"/>
    <col width="23.66" customWidth="1" style="71" min="4" max="4"/>
  </cols>
  <sheetData>
    <row r="1" ht="21.6" customHeight="1" s="72">
      <c r="A1" s="80" t="inlineStr">
        <is>
          <t>10 最終確認日・改定履歴・事業所側の確認欄</t>
        </is>
      </c>
    </row>
    <row r="2" ht="24" customHeight="1" s="72">
      <c r="A2" s="81" t="inlineStr">
        <is>
          <t>本ブックの情報基準日と、事業所が自分で更新を記録するための欄です。</t>
        </is>
      </c>
    </row>
    <row r="3"/>
    <row r="4" ht="15" customHeight="1" s="72">
      <c r="A4" s="90" t="inlineStr">
        <is>
          <t>最終確認日</t>
        </is>
      </c>
      <c r="B4" s="132" t="n">
        <v>46248</v>
      </c>
    </row>
    <row r="5" ht="26.85" customHeight="1" s="72">
      <c r="A5" s="90" t="inlineStr">
        <is>
          <t>次回確認予定</t>
        </is>
      </c>
      <c r="B5" s="132" t="n">
        <v>46280</v>
      </c>
      <c r="C5" s="121" t="inlineStr">
        <is>
          <t>Q&amp;A第2版の発出、こども家庭庁「令和8年度障害福祉サービス等報酬改定について」の処遇改善加算欄の更新タイミング</t>
        </is>
      </c>
    </row>
    <row r="6"/>
    <row r="7" ht="15" customHeight="1" s="72">
      <c r="A7" s="76" t="inlineStr">
        <is>
          <t>確認した一次情報</t>
        </is>
      </c>
    </row>
    <row r="8" ht="29.85" customHeight="1" s="72">
      <c r="A8" s="86" t="inlineStr">
        <is>
          <t>障障発0331第1号・こ支障第78号</t>
        </is>
      </c>
      <c r="B8" s="86" t="inlineStr">
        <is>
          <t>令和8年3月31日</t>
        </is>
      </c>
      <c r="C8" s="86" t="inlineStr">
        <is>
          <t>福祉・介護職員等処遇改善加算等に関する基本的考え方並びに事務処理手順及び様式例の提示について（令和8年度分）</t>
        </is>
      </c>
    </row>
    <row r="9" ht="29.85" customHeight="1" s="72">
      <c r="A9" s="86" t="inlineStr">
        <is>
          <t>令和8年こども家庭庁告示第5号</t>
        </is>
      </c>
      <c r="B9" s="86" t="inlineStr">
        <is>
          <t>令和8年3月31日</t>
        </is>
      </c>
      <c r="C9" s="86" t="inlineStr">
        <is>
          <t>指定通所支援等に要する費用の額の算定に関する基準等の一部を改正する告示</t>
        </is>
      </c>
    </row>
    <row r="10" ht="29.85" customHeight="1" s="72">
      <c r="A10" s="86" t="inlineStr">
        <is>
          <t>平成24年厚生労働省告示第122号</t>
        </is>
      </c>
      <c r="B10" s="86" t="inlineStr">
        <is>
          <t>—</t>
        </is>
      </c>
      <c r="C10" s="86" t="inlineStr">
        <is>
          <t>指定通所支援等に要する費用の額の算定に関する基準（別表第1の13＝児発、別表第3の11＝放デイ）</t>
        </is>
      </c>
    </row>
    <row r="11" ht="29.85" customHeight="1" s="72">
      <c r="A11" s="86" t="inlineStr">
        <is>
          <t>障発0330第16号（最終改正 こ支障第88号）</t>
        </is>
      </c>
      <c r="B11" s="86" t="inlineStr">
        <is>
          <t>令和8年3月31日</t>
        </is>
      </c>
      <c r="C11" s="86" t="inlineStr">
        <is>
          <t>実施上の留意事項について（改正後全文）。算定上の端数処理は第二1(1)（通則）</t>
        </is>
      </c>
    </row>
    <row r="12" ht="15" customHeight="1" s="72">
      <c r="A12" s="86" t="inlineStr">
        <is>
          <t>事務連絡</t>
        </is>
      </c>
      <c r="B12" s="86" t="inlineStr">
        <is>
          <t>令和8年4月9日</t>
        </is>
      </c>
      <c r="C12" s="86" t="inlineStr">
        <is>
          <t>福祉・介護職員等処遇改善加算に関するQ＆A（第1版）</t>
        </is>
      </c>
    </row>
    <row r="13" ht="29.85" customHeight="1" s="72">
      <c r="A13" s="86" t="inlineStr">
        <is>
          <t>平成18年厚生労働省告示第543号</t>
        </is>
      </c>
      <c r="B13" s="86" t="inlineStr">
        <is>
          <t>—</t>
        </is>
      </c>
      <c r="C13" s="86" t="inlineStr">
        <is>
          <t>こども家庭庁長官及び厚生労働大臣が定める基準並びに厚生労働大臣が定める基準</t>
        </is>
      </c>
    </row>
    <row r="14"/>
    <row r="15" ht="15" customHeight="1" s="72">
      <c r="A15" s="76" t="inlineStr">
        <is>
          <t>改定履歴</t>
        </is>
      </c>
    </row>
    <row r="16" ht="15" customHeight="1" s="72">
      <c r="A16" s="84" t="inlineStr">
        <is>
          <t>版</t>
        </is>
      </c>
      <c r="B16" s="84" t="inlineStr">
        <is>
          <t>日付</t>
        </is>
      </c>
      <c r="C16" s="84" t="inlineStr">
        <is>
          <t>内容</t>
        </is>
      </c>
      <c r="D16" s="84" t="inlineStr">
        <is>
          <t>根拠</t>
        </is>
      </c>
    </row>
    <row r="17" ht="29.85" customHeight="1" s="72">
      <c r="A17" s="89" t="inlineStr">
        <is>
          <t>1.0</t>
        </is>
      </c>
      <c r="B17" s="133" t="n">
        <v>46248</v>
      </c>
      <c r="C17" s="86" t="inlineStr">
        <is>
          <t>令和8年度版 初版。4・5月（加算Ⅰ〜Ⅳ）と6月以降（Ⅰイ／Ⅰロ／Ⅱイ／Ⅱロ／Ⅲ／Ⅳ）の2期間対応、令和8年度特例要件の判定を実装</t>
        </is>
      </c>
      <c r="D17" s="86" t="inlineStr">
        <is>
          <t>障障発0331第1号・こ支障第78号</t>
        </is>
      </c>
    </row>
    <row r="18" ht="15" customHeight="1" s="72">
      <c r="A18" s="114" t="n"/>
      <c r="B18" s="114" t="n"/>
      <c r="C18" s="134" t="inlineStr">
        <is>
          <t>（自事業所での更新記録欄）</t>
        </is>
      </c>
      <c r="D18" s="114" t="n"/>
    </row>
    <row r="19" ht="15" customHeight="1" s="72">
      <c r="A19" s="114" t="n"/>
      <c r="B19" s="114" t="n"/>
      <c r="C19" s="114" t="n"/>
      <c r="D19" s="114" t="n"/>
    </row>
    <row r="20" ht="15" customHeight="1" s="72">
      <c r="A20" s="114" t="n"/>
      <c r="B20" s="114" t="n"/>
      <c r="C20" s="114" t="n"/>
      <c r="D20" s="114" t="n"/>
    </row>
    <row r="21"/>
    <row r="22" ht="15" customHeight="1" s="72">
      <c r="A22" s="76" t="inlineStr">
        <is>
          <t>事業所側が埋める確認欄</t>
        </is>
      </c>
    </row>
    <row r="23" ht="15" customHeight="1" s="72">
      <c r="A23" s="122" t="inlineStr">
        <is>
          <t>処遇改善計画書 提出日</t>
        </is>
      </c>
      <c r="B23" s="106" t="n"/>
      <c r="C23" s="92" t="inlineStr">
        <is>
          <t>令和8年4月・5月分は令和8年4月15日まで。6月以降のみ算定する場合は令和8年6月15日まで（通知4(1)）</t>
        </is>
      </c>
    </row>
    <row r="24" ht="15" customHeight="1" s="72">
      <c r="A24" s="122" t="inlineStr">
        <is>
          <t>提出先（指定権者）</t>
        </is>
      </c>
      <c r="B24" s="106" t="n"/>
      <c r="C24" s="92" t="n"/>
    </row>
    <row r="25" ht="39.55" customHeight="1" s="72">
      <c r="A25" s="122" t="inlineStr">
        <is>
          <t>体制届出 提出日</t>
        </is>
      </c>
      <c r="B25" s="106" t="n"/>
      <c r="C25" s="92" t="inlineStr">
        <is>
          <t>①通常＝算定を開始する月の前月15日まで ②令和8年4月から新規に算定・区分変更＝令和8年4月1日（指定権者の判断で令和8年4月15日としても差し支えない） ③4・5月分は算定せず6月以降に算定＝令和8年5月15日（同じく令和8年6月15日としても差し支えない）／通知4(1)</t>
        </is>
      </c>
    </row>
    <row r="26" ht="15" customHeight="1" s="72">
      <c r="A26" s="122" t="inlineStr">
        <is>
          <t>最終の加算の支払があった月</t>
        </is>
      </c>
      <c r="B26" s="106" t="n"/>
      <c r="C26" s="92" t="inlineStr">
        <is>
          <t>通常は令和9年5月（令和9年3月サービス提供分）</t>
        </is>
      </c>
    </row>
    <row r="27" ht="15" customHeight="1" s="72">
      <c r="A27" s="122" t="inlineStr">
        <is>
          <t>実績報告書 提出期限（自動計算）</t>
        </is>
      </c>
      <c r="B27" s="132">
        <f>IF($B26="","",EOMONTH($B26,2))</f>
        <v/>
      </c>
      <c r="C27" s="92" t="inlineStr">
        <is>
          <t>最終の加算の支払があった月の翌々月末日（通知4(3)）</t>
        </is>
      </c>
    </row>
    <row r="28" ht="15" customHeight="1" s="72">
      <c r="A28" s="122" t="inlineStr">
        <is>
          <t>誓約した要件</t>
        </is>
      </c>
      <c r="B28" s="106" t="n"/>
      <c r="C28" s="92" t="inlineStr">
        <is>
          <t>誓約した場合はその内容を記載</t>
        </is>
      </c>
    </row>
    <row r="29" ht="15" customHeight="1" s="72">
      <c r="A29" s="122" t="inlineStr">
        <is>
          <t>誓約の履行期限</t>
        </is>
      </c>
      <c r="B29" s="106" t="n"/>
      <c r="C29" s="92" t="inlineStr">
        <is>
          <t>令和9年3月31日</t>
        </is>
      </c>
    </row>
    <row r="30" ht="15" customHeight="1" s="72">
      <c r="A30" s="122" t="inlineStr">
        <is>
          <t>根拠資料の保管場所</t>
        </is>
      </c>
      <c r="B30" s="106" t="n"/>
      <c r="C30" s="92" t="inlineStr">
        <is>
          <t>給与明細、賃金台帳、加算額の通知、就業規則等、研修計画・記録、周知文書</t>
        </is>
      </c>
    </row>
    <row r="31" ht="15" customHeight="1" s="72">
      <c r="A31" s="122" t="inlineStr">
        <is>
          <t>根拠資料の保管期限（自動計算）</t>
        </is>
      </c>
      <c r="B31" s="132">
        <f>IF($B23="","",EDATE($B23,24))</f>
        <v/>
      </c>
      <c r="C31" s="92" t="inlineStr">
        <is>
          <t>計画書・実績報告書とも根拠資料と併せて2年間保存（通知4(2)(3)）</t>
        </is>
      </c>
    </row>
    <row r="32" ht="15" customHeight="1" s="72">
      <c r="A32" s="122" t="inlineStr">
        <is>
          <t>最終確認日</t>
        </is>
      </c>
      <c r="B32" s="106" t="n"/>
      <c r="C32" s="92" t="n"/>
    </row>
    <row r="33" ht="15" customHeight="1" s="72">
      <c r="A33" s="122" t="inlineStr">
        <is>
          <t>確認者</t>
        </is>
      </c>
      <c r="B33" s="106" t="n"/>
      <c r="C33" s="92" t="n"/>
    </row>
    <row r="34"/>
    <row r="35"/>
    <row r="36" ht="15" customHeight="1" s="72">
      <c r="A36" s="76" t="inlineStr">
        <is>
          <t>変更届出（別紙様式4）が必要になる場面（通知5(1)）</t>
        </is>
      </c>
    </row>
    <row r="37" ht="15" customHeight="1" s="72">
      <c r="A37" s="122" t="inlineStr">
        <is>
          <t>① 合併等で計画書の作成単位が変わったとき</t>
        </is>
      </c>
      <c r="B37" s="102" t="n"/>
      <c r="C37" s="103" t="n"/>
      <c r="D37" s="135" t="n"/>
    </row>
    <row r="38" ht="15" customHeight="1" s="72">
      <c r="A38" s="122" t="inlineStr">
        <is>
          <t>② 一括申請の対象事業所が増減したとき</t>
        </is>
      </c>
      <c r="B38" s="102" t="n"/>
      <c r="C38" s="103" t="n"/>
      <c r="D38" s="135" t="n"/>
    </row>
    <row r="39" ht="15" customHeight="1" s="72">
      <c r="A39" s="122" t="inlineStr">
        <is>
          <t>③ キャリアパス要件Ⅰ〜Ⅲの適合状況が変わり算定区分が変わるとき</t>
        </is>
      </c>
      <c r="B39" s="102" t="n"/>
      <c r="C39" s="103" t="n"/>
      <c r="D39" s="135" t="n"/>
    </row>
    <row r="40" ht="15" customHeight="1" s="72">
      <c r="A40" s="122" t="inlineStr">
        <is>
          <t>④ キャリアパス要件Ⅴ（配置等要件）の適合状況が変わり算定区分が変わるとき</t>
        </is>
      </c>
      <c r="B40" s="102" t="n"/>
      <c r="C40" s="103" t="n"/>
      <c r="D40" s="135" t="n"/>
    </row>
    <row r="41" ht="15" customHeight="1" s="72">
      <c r="A41" s="122" t="inlineStr">
        <is>
          <t>⑤ 区分変更・新規算定のとき</t>
        </is>
      </c>
      <c r="B41" s="102" t="n"/>
      <c r="C41" s="103" t="n"/>
      <c r="D41" s="135" t="n"/>
    </row>
    <row r="42" ht="15" customHeight="1" s="72">
      <c r="A42" s="122" t="inlineStr">
        <is>
          <t>⑥ 就業規則を改訂したとき（処遇に関する内容に限る。⑥のみなら実績報告書と併せて提出）</t>
        </is>
      </c>
      <c r="B42" s="102" t="n"/>
      <c r="C42" s="103" t="n"/>
      <c r="D42" s="135" t="n"/>
    </row>
  </sheetData>
  <mergeCells count="23">
    <mergeCell ref="A41:C41"/>
    <mergeCell ref="C30:D30"/>
    <mergeCell ref="C24:D24"/>
    <mergeCell ref="A22:D22"/>
    <mergeCell ref="A37:C37"/>
    <mergeCell ref="C33:D33"/>
    <mergeCell ref="C26:D26"/>
    <mergeCell ref="A42:C42"/>
    <mergeCell ref="C29:D29"/>
    <mergeCell ref="C25:D25"/>
    <mergeCell ref="A15:D15"/>
    <mergeCell ref="C31:D31"/>
    <mergeCell ref="A38:C38"/>
    <mergeCell ref="A36:D36"/>
    <mergeCell ref="A1:D1"/>
    <mergeCell ref="C27:D27"/>
    <mergeCell ref="A40:C40"/>
    <mergeCell ref="A7:D7"/>
    <mergeCell ref="A39:C39"/>
    <mergeCell ref="C23:D23"/>
    <mergeCell ref="C32:D32"/>
    <mergeCell ref="C28:D28"/>
    <mergeCell ref="A2:D2"/>
  </mergeCells>
  <dataValidations count="1">
    <dataValidation sqref="D37:D42" showDropDown="0" showInputMessage="0" showErrorMessage="0" allowBlank="1" type="list" errorStyle="stop" operator="between">
      <formula1>"該当,非該当"</formula1>
      <formula2>0</formula2>
    </dataValidation>
  </dataValidations>
  <printOptions horizontalCentered="0" verticalCentered="0" headings="0" gridLines="0" gridLinesSet="1"/>
  <pageMargins left="0.390277777777778" right="0.390277777777778" top="0.590277777777778" bottom="0.590277777777778" header="0.511811023622047" footer="0.5"/>
  <pageSetup orientation="portrait" paperSize="9" scale="100" fitToHeight="0" fitToWidth="1" pageOrder="downThenOver" blackAndWhite="0" draft="0" horizontalDpi="300" verticalDpi="300" copies="1"/>
  <headerFooter differentOddEven="0" differentFirst="0">
    <oddHeader/>
    <oddFooter>&amp;L&amp;"Calibri,Regular"&amp;7 最終確認日 2026-08-14 ／ 根拠：障障発0331第1号・こ支障第78号（令和8年3月31日）、告示122号 別表第1の13・別表第3の11 ／ 発行元：ROOTS（株式会社INU）</oddFooter>
    <evenHeader/>
    <evenFooter/>
    <firstHeader/>
    <firstFooter/>
  </headerFooter>
</worksheet>
</file>

<file path=xl/worksheets/sheet12.xml><?xml version="1.0" encoding="utf-8"?>
<worksheet xmlns="http://schemas.openxmlformats.org/spreadsheetml/2006/main">
  <sheetPr filterMode="0">
    <outlinePr summaryBelow="1" summaryRight="1"/>
    <pageSetUpPr fitToPage="1"/>
  </sheetPr>
  <dimension ref="A1:G25"/>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7.89453125" defaultRowHeight="15" customHeight="0" zeroHeight="0" outlineLevelRow="0"/>
  <cols>
    <col width="4.55" customWidth="1" style="71" min="1" max="1"/>
    <col width="36.39" customWidth="1" style="71" min="2" max="2"/>
    <col width="30.93" customWidth="1" style="71" min="3" max="3"/>
    <col width="21.84" customWidth="1" style="71" min="4" max="4"/>
    <col width="12.74" customWidth="1" style="71" min="5" max="7"/>
  </cols>
  <sheetData>
    <row r="1" ht="21.6" customHeight="1" s="72">
      <c r="A1" s="80" t="inlineStr">
        <is>
          <t>11 根拠資料 保管台帳（2年保存）</t>
        </is>
      </c>
    </row>
    <row r="2" ht="24" customHeight="1" s="72">
      <c r="A2" s="81" t="inlineStr">
        <is>
          <t>このシートは国の届出様式ではありません。届出は指定権者が案内する別紙様式2-1〜2-3（計画書）／別紙様式3-1・3-2（実績報告書）を使ってください。</t>
        </is>
      </c>
    </row>
    <row r="3" ht="15" customHeight="1" s="72">
      <c r="A3" s="105" t="inlineStr">
        <is>
          <t>通知6・通知4(2)(3)等により、指定権者から求めがあったときに速やかに提示できるようにしておく書類です。求められてすぐ出せないと、保管していないものとして指導を受けることがあります。このうち通知6が名指ししているのは1（就業規則等）と2（労働保険）で、3以降は計画書・実績報告書の記載内容の根拠資料です。</t>
        </is>
      </c>
    </row>
    <row r="4"/>
    <row r="5" ht="33.75" customHeight="1" s="72">
      <c r="A5" s="83" t="inlineStr">
        <is>
          <t>No</t>
        </is>
      </c>
      <c r="B5" s="84" t="inlineStr">
        <is>
          <t>書類名</t>
        </is>
      </c>
      <c r="C5" s="84" t="inlineStr">
        <is>
          <t>根拠</t>
        </is>
      </c>
      <c r="D5" s="84" t="inlineStr">
        <is>
          <t>保管場所</t>
        </is>
      </c>
      <c r="E5" s="84" t="inlineStr">
        <is>
          <t>作成日</t>
        </is>
      </c>
      <c r="F5" s="84" t="inlineStr">
        <is>
          <t>保管期限（自動）</t>
        </is>
      </c>
      <c r="G5" s="84" t="inlineStr">
        <is>
          <t>確認者</t>
        </is>
      </c>
    </row>
    <row r="6" ht="39.75" customHeight="1" s="72">
      <c r="A6" s="124" t="n">
        <v>1</v>
      </c>
      <c r="B6" s="86" t="inlineStr">
        <is>
          <t>労働基準法第89条に規定する就業規則等（賃金・退職手当・臨時の賃金等に関する規程、キャリアパス要件Ⅰの任用要件・賃金体系の規程、キャリアパス要件Ⅲの昇給の仕組みの規程を含む）</t>
        </is>
      </c>
      <c r="C6" s="86" t="inlineStr">
        <is>
          <t>通知6 イ</t>
        </is>
      </c>
      <c r="D6" s="94" t="n"/>
      <c r="E6" s="136" t="n"/>
      <c r="F6" s="137">
        <f>IF($E6="","",EDATE($E6,24))</f>
        <v/>
      </c>
      <c r="G6" s="94" t="n"/>
    </row>
    <row r="7" ht="39.75" customHeight="1" s="72">
      <c r="A7" s="124" t="n">
        <v>2</v>
      </c>
      <c r="B7" s="86" t="inlineStr">
        <is>
          <t>労働保険に加入していることが確認できる書類（労働保険関係成立届、労働保険概算・確定保険料申告書等）</t>
        </is>
      </c>
      <c r="C7" s="86" t="inlineStr">
        <is>
          <t>通知6 ロ</t>
        </is>
      </c>
      <c r="D7" s="94" t="n"/>
      <c r="E7" s="136" t="n"/>
      <c r="F7" s="137">
        <f>IF($E7="","",EDATE($E7,24))</f>
        <v/>
      </c>
      <c r="G7" s="94" t="n"/>
    </row>
    <row r="8" ht="39.75" customHeight="1" s="72">
      <c r="A8" s="124" t="n">
        <v>3</v>
      </c>
      <c r="B8" s="86" t="inlineStr">
        <is>
          <t>処遇改善計画書・実績報告書の記載内容の根拠となる資料（給与明細、賃金台帳、加算額の通知等）</t>
        </is>
      </c>
      <c r="C8" s="86" t="inlineStr">
        <is>
          <t>通知4(2)(3)、6</t>
        </is>
      </c>
      <c r="D8" s="94" t="n"/>
      <c r="E8" s="136" t="n"/>
      <c r="F8" s="137">
        <f>IF($E8="","",EDATE($E8,24))</f>
        <v/>
      </c>
      <c r="G8" s="94" t="n"/>
    </row>
    <row r="9" ht="39.75" customHeight="1" s="72">
      <c r="A9" s="124" t="n">
        <v>4</v>
      </c>
      <c r="B9" s="86" t="inlineStr">
        <is>
          <t>資質向上のための計画、研修の実施記録</t>
        </is>
      </c>
      <c r="C9" s="86" t="inlineStr">
        <is>
          <t>別紙様式2-1の4／通知3(1)③</t>
        </is>
      </c>
      <c r="D9" s="94" t="n"/>
      <c r="E9" s="136" t="n"/>
      <c r="F9" s="137">
        <f>IF($E9="","",EDATE($E9,24))</f>
        <v/>
      </c>
      <c r="G9" s="94" t="n"/>
    </row>
    <row r="10" ht="39.75" customHeight="1" s="72">
      <c r="A10" s="124" t="n">
        <v>5</v>
      </c>
      <c r="B10" s="86" t="inlineStr">
        <is>
          <t>賃金改善の方法を職員に周知したことがわかる資料（会議録、周知文書）</t>
        </is>
      </c>
      <c r="C10" s="86" t="inlineStr">
        <is>
          <t>別紙様式2-1の4／通知8(1)</t>
        </is>
      </c>
      <c r="D10" s="94" t="n"/>
      <c r="E10" s="136" t="n"/>
      <c r="F10" s="137">
        <f>IF($E10="","",EDATE($E10,24))</f>
        <v/>
      </c>
      <c r="G10" s="94" t="n"/>
    </row>
    <row r="11" ht="39.75" customHeight="1" s="72">
      <c r="A11" s="124" t="n">
        <v>6</v>
      </c>
      <c r="B11" s="86" t="inlineStr">
        <is>
          <t>職場環境等要件の取組を証明する資料</t>
        </is>
      </c>
      <c r="C11" s="86" t="inlineStr">
        <is>
          <t>通知3(1)⑦／Q&amp;A問8-2</t>
        </is>
      </c>
      <c r="D11" s="94" t="n"/>
      <c r="E11" s="136" t="n"/>
      <c r="F11" s="137">
        <f>IF($E11="","",EDATE($E11,24))</f>
        <v/>
      </c>
      <c r="G11" s="94" t="n"/>
    </row>
    <row r="12" ht="39.75" customHeight="1" s="72">
      <c r="A12" s="124" t="n">
        <v>7</v>
      </c>
      <c r="B12" s="86" t="inlineStr">
        <is>
          <t>令和8年度特例要件の根拠資料（社会福祉連携推進認定申請書、生産性向上の取組の実施を証明する資料等）</t>
        </is>
      </c>
      <c r="C12" s="89" t="inlineStr">
        <is>
          <t>Q&amp;A問8-2</t>
        </is>
      </c>
      <c r="D12" s="94" t="n"/>
      <c r="E12" s="136" t="n"/>
      <c r="F12" s="137">
        <f>IF($E12="","",EDATE($E12,24))</f>
        <v/>
      </c>
      <c r="G12" s="94" t="n"/>
    </row>
    <row r="13" ht="39.75" customHeight="1" s="72">
      <c r="A13" s="124" t="n">
        <v>8</v>
      </c>
      <c r="B13" s="86" t="inlineStr">
        <is>
          <t>福祉専門職員配置等加算の届出書の控え</t>
        </is>
      </c>
      <c r="C13" s="86" t="inlineStr">
        <is>
          <t>通知3(1)⑥</t>
        </is>
      </c>
      <c r="D13" s="94" t="n"/>
      <c r="E13" s="136" t="n"/>
      <c r="F13" s="137">
        <f>IF($E13="","",EDATE($E13,24))</f>
        <v/>
      </c>
      <c r="G13" s="94" t="n"/>
    </row>
    <row r="14" ht="39.75" customHeight="1" s="72">
      <c r="A14" s="124" t="n">
        <v>9</v>
      </c>
      <c r="B14" s="86" t="inlineStr">
        <is>
          <t>体制等状況一覧表の控え</t>
        </is>
      </c>
      <c r="C14" s="86" t="inlineStr">
        <is>
          <t>通知4(1)</t>
        </is>
      </c>
      <c r="D14" s="94" t="n"/>
      <c r="E14" s="136" t="n"/>
      <c r="F14" s="137">
        <f>IF($E14="","",EDATE($E14,24))</f>
        <v/>
      </c>
      <c r="G14" s="94" t="n"/>
    </row>
    <row r="15" ht="39.75" customHeight="1" s="72">
      <c r="A15" s="124" t="n">
        <v>10</v>
      </c>
      <c r="B15" s="86" t="inlineStr">
        <is>
          <t>障害福祉サービス等情報公表制度への報告内容の控え（見える化要件）</t>
        </is>
      </c>
      <c r="C15" s="86" t="inlineStr">
        <is>
          <t>通知3(1)⑦</t>
        </is>
      </c>
      <c r="D15" s="94" t="n"/>
      <c r="E15" s="136" t="n"/>
      <c r="F15" s="137">
        <f>IF($E15="","",EDATE($E15,24))</f>
        <v/>
      </c>
      <c r="G15" s="94" t="n"/>
    </row>
    <row r="16"/>
    <row r="17"/>
    <row r="18" ht="15" customHeight="1" s="72">
      <c r="A18" s="92" t="inlineStr">
        <is>
          <t>返還・指定取消の対象になる場面（通知7）：①加算の算定額に相当する賃金改善が行われていない ②賃金水準の引下げを行いながら特別事情届出書（別紙様式5）を提出していない ③その他、大臣基準告示及び通知に記載の算定要件を満たさない ④虚偽又は不正の手段により加算を受けた ⑤令和8年度中に実施すると誓約した要件が令和9年3月末までに未対応</t>
        </is>
      </c>
    </row>
    <row r="19" ht="15" customHeight="1" s="72"/>
    <row r="20" ht="15" customHeight="1" s="72"/>
    <row r="21" ht="15" customHeight="1" s="72"/>
    <row r="22"/>
    <row r="23" ht="15" customHeight="1" s="72">
      <c r="A23" s="92" t="inlineStr">
        <is>
          <t>複数事業所を一括して計画書を作成している法人の場合、各事業所の指定等権者間で協議し、必要に応じて監査等を連携して実施することとされている（通知7なお書き）。1事業所の不備が法人全体に波及する。</t>
        </is>
      </c>
    </row>
    <row r="24" ht="15" customHeight="1" s="72"/>
    <row r="25" ht="15" customHeight="1" s="72"/>
  </sheetData>
  <mergeCells count="4">
    <mergeCell ref="A1:G1"/>
    <mergeCell ref="A18:G21"/>
    <mergeCell ref="A2:G2"/>
    <mergeCell ref="A23:G25"/>
  </mergeCells>
  <printOptions horizontalCentered="0" verticalCentered="0" headings="0" gridLines="0" gridLinesSet="1"/>
  <pageMargins left="0.390277777777778" right="0.390277777777778" top="0.590277777777778" bottom="0.590277777777778" header="0.511811023622047" footer="0.5"/>
  <pageSetup orientation="landscape" paperSize="9" scale="100" fitToHeight="0" fitToWidth="1" pageOrder="downThenOver" blackAndWhite="0" draft="0" horizontalDpi="300" verticalDpi="300" copies="1"/>
  <headerFooter differentOddEven="0" differentFirst="0">
    <oddHeader/>
    <oddFooter>&amp;L&amp;"Calibri,Regular"&amp;7 最終確認日 2026-08-14 ／ 根拠：障障発0331第1号・こ支障第78号（令和8年3月31日）、告示122号 別表第1の13・別表第3の11 ／ 発行元：ROOTS（株式会社INU）</oddFooter>
    <evenHeader/>
    <evenFooter/>
    <firstHeader/>
    <firstFooter/>
  </headerFooter>
</worksheet>
</file>

<file path=xl/worksheets/sheet13.xml><?xml version="1.0" encoding="utf-8"?>
<worksheet xmlns="http://schemas.openxmlformats.org/spreadsheetml/2006/main">
  <sheetPr filterMode="0">
    <outlinePr summaryBelow="1" summaryRight="1"/>
    <pageSetUpPr fitToPage="1"/>
  </sheetPr>
  <dimension ref="A1:V26"/>
  <sheetViews>
    <sheetView showFormulas="0" showGridLines="1" showRowColHeaders="1" showZeros="1" rightToLeft="0" tabSelected="0" showOutlineSymbols="1" defaultGridColor="1" view="normal" topLeftCell="A1" colorId="64" zoomScale="100" zoomScaleNormal="100" zoomScalePageLayoutView="100" workbookViewId="0">
      <pane xSplit="3" ySplit="12" topLeftCell="D13" activePane="bottomRight" state="frozen"/>
      <selection pane="topLeft" activeCell="A1" activeCellId="0" sqref="A1"/>
      <selection pane="topRight" activeCell="D1" activeCellId="0" sqref="D1"/>
      <selection pane="bottomLeft" activeCell="A13" activeCellId="0" sqref="A13"/>
      <selection pane="bottomRight" activeCell="A1" activeCellId="0" sqref="A1"/>
    </sheetView>
  </sheetViews>
  <sheetFormatPr baseColWidth="8" defaultColWidth="7.89453125" defaultRowHeight="15" customHeight="0" zeroHeight="0" outlineLevelRow="0"/>
  <cols>
    <col width="4.55" customWidth="1" style="71" min="1" max="1"/>
    <col width="18.2" customWidth="1" style="71" min="2" max="3"/>
    <col width="13.65" customWidth="1" style="71" min="4" max="5"/>
    <col width="9.1" customWidth="1" style="71" min="6" max="6"/>
    <col width="7.28" customWidth="1" style="71" min="7" max="7"/>
    <col width="12.74" customWidth="1" style="71" min="8" max="8"/>
    <col width="13.65" customWidth="1" style="71" min="9" max="10"/>
    <col width="9.1" customWidth="1" style="71" min="11" max="11"/>
    <col width="7.28" customWidth="1" style="71" min="12" max="12"/>
    <col width="12.74" customWidth="1" style="71" min="13" max="14"/>
    <col width="10.92" customWidth="1" style="71" min="15" max="15"/>
    <col width="12.74" customWidth="1" style="71" min="16" max="16"/>
    <col width="11.83" customWidth="1" style="71" min="17" max="18"/>
    <col width="13.65" customWidth="1" style="71" min="19" max="20"/>
    <col width="14.56" customWidth="1" style="71" min="21" max="21"/>
  </cols>
  <sheetData>
    <row r="1" ht="21.6" customHeight="1" s="72">
      <c r="A1" s="73" t="inlineStr">
        <is>
          <t>【記入例】02 加算額計算シート（架空の一般社団法人〇〇 多機能型事業所〇〇）</t>
        </is>
      </c>
    </row>
    <row r="2" ht="24" customHeight="1" s="72">
      <c r="A2" s="81" t="inlineStr">
        <is>
          <t>このシートは国の届出様式ではありません。届出は指定権者が案内する別紙様式2-1〜2-3（計画書）／別紙様式3-1・3-2（実績報告書）を使ってください。</t>
        </is>
      </c>
    </row>
    <row r="3" ht="15" customHeight="1" s="72">
      <c r="A3" s="81" t="inlineStr">
        <is>
          <t>加算率を掛ける母数は「処遇改善加算を除く加減算後の総単位数」から算定した報酬総額（円）。端数処理は国の別紙様式2-2/2-3と同じ ROUNDDOWN(ROUND(月あたり報酬総額×加算率,0),0)×月数。</t>
        </is>
      </c>
    </row>
    <row r="4" ht="15" customHeight="1" s="72">
      <c r="A4" s="82" t="inlineStr">
        <is>
          <t>O列（令和7年度の加算率）は令和7年度に算定していた区分の加算率を入力。未入力の場合は4・5月の加算率が使われ、増加額は6月以降分のみ計上される。</t>
        </is>
      </c>
    </row>
    <row r="5" ht="15" customHeight="1" s="72">
      <c r="A5" s="138" t="inlineStr">
        <is>
          <t>記入例の設定：一般社団法人〇〇（架空）／多機能型事業所「〇〇」。令和8年4月・5月＝処遇改善加算Ⅰ、令和8年6月以降＝処遇改善加算Ⅰロ（福祉専門職員配置等加算を届出済み、特例要件(ア)＋(ウ)を充足）。誓約は利用していないため「4・5月に誓約で要件を満たす扱いにするか」＝いいえ。</t>
        </is>
      </c>
    </row>
    <row r="6" ht="15" customHeight="1" s="72">
      <c r="A6" s="81" t="inlineStr">
        <is>
          <t>根拠：告示122号 別表第1の13（児発）／別表第3の11（放デイ）、令和8年こども家庭庁告示第5号、障発0330第16号 第二1(1)（算定上の端数処理等について）</t>
        </is>
      </c>
    </row>
    <row r="7" ht="17.15" customHeight="1" s="72">
      <c r="A7" s="71" t="inlineStr">
        <is>
          <t>本シートは国の様式と同じ円ベースの概算です。実際の加算額は単位数ベース（総単位数×加算率→四捨五入→単位数、単位数×地域単価→1円未満切捨て）で算定されるため、国保連の通知額と数百円〜千円単位でずれることがあります。実績報告には必ず国保連の通知額を使ってください。</t>
        </is>
      </c>
    </row>
    <row r="8" ht="17.15" customHeight="1" s="72">
      <c r="A8" s="93" t="inlineStr">
        <is>
          <t>令和8年度特例要件の誓約（キャリアパス要件Ⅰ〜Ⅲ・職場環境等要件）を利用するか</t>
        </is>
      </c>
      <c r="C8" s="94" t="inlineStr">
        <is>
          <t>いいえ</t>
        </is>
      </c>
    </row>
    <row r="9" ht="17.15" customHeight="1" s="72">
      <c r="A9" s="71" t="inlineStr">
        <is>
          <t>「はい」の場合、令和8年度特例要件(ウ)で必要な額に、6月以降分（T列）に加えて、4・5月に報酬総額（D列）の入力がある行はその4・5月分（V列）も加わります（別紙様式2-1の3(7-2)②。4・5月分にも6月以降のⅡロ加算率を掛ける）。4・5月に算定がない事業所はD列が空欄のためV列は0となり、T列だけが立ちます。</t>
        </is>
      </c>
    </row>
    <row r="10"/>
    <row r="11" ht="15" customHeight="1" s="72">
      <c r="D11" s="76" t="inlineStr">
        <is>
          <t>【令和8年4月・5月】</t>
        </is>
      </c>
      <c r="I11" s="76" t="inlineStr">
        <is>
          <t>【令和8年6月〜令和9年3月】</t>
        </is>
      </c>
      <c r="N11" s="76" t="inlineStr">
        <is>
          <t>【年度計・要件判定用】</t>
        </is>
      </c>
    </row>
    <row r="12" ht="33.75" customHeight="1" s="72">
      <c r="A12" s="83" t="inlineStr">
        <is>
          <t>No</t>
        </is>
      </c>
      <c r="B12" s="84" t="inlineStr">
        <is>
          <t>事業所名</t>
        </is>
      </c>
      <c r="C12" s="84" t="inlineStr">
        <is>
          <t>サービス区分</t>
        </is>
      </c>
      <c r="D12" s="84" t="inlineStr">
        <is>
          <t>月あたり報酬総額(a)</t>
        </is>
      </c>
      <c r="E12" s="84" t="inlineStr">
        <is>
          <t>加算区分</t>
        </is>
      </c>
      <c r="F12" s="84" t="inlineStr">
        <is>
          <t>加算率(b)</t>
        </is>
      </c>
      <c r="G12" s="84" t="inlineStr">
        <is>
          <t>月数(c)</t>
        </is>
      </c>
      <c r="H12" s="84" t="inlineStr">
        <is>
          <t>加算見込額</t>
        </is>
      </c>
      <c r="I12" s="84" t="inlineStr">
        <is>
          <t>月あたり報酬総額(a)</t>
        </is>
      </c>
      <c r="J12" s="84" t="inlineStr">
        <is>
          <t>加算区分</t>
        </is>
      </c>
      <c r="K12" s="84" t="inlineStr">
        <is>
          <t>加算率(b)</t>
        </is>
      </c>
      <c r="L12" s="84" t="inlineStr">
        <is>
          <t>月数(c)</t>
        </is>
      </c>
      <c r="M12" s="84" t="inlineStr">
        <is>
          <t>加算見込額</t>
        </is>
      </c>
      <c r="N12" s="84" t="inlineStr">
        <is>
          <t>①加算見込額 計</t>
        </is>
      </c>
      <c r="O12" s="84" t="inlineStr">
        <is>
          <t>令和7年度の加算率</t>
        </is>
      </c>
      <c r="P12" s="84" t="inlineStr">
        <is>
          <t>令和7年度比 増加加算額</t>
        </is>
      </c>
      <c r="Q12" s="84" t="inlineStr">
        <is>
          <t>加算Ⅳ相当1/2
(4・5月)</t>
        </is>
      </c>
      <c r="R12" s="84" t="inlineStr">
        <is>
          <t>加算Ⅳ相当1/2
(6月〜)</t>
        </is>
      </c>
      <c r="S12" s="84" t="inlineStr">
        <is>
          <t>②月額賃金改善の下限
（Ⅳ基準）</t>
        </is>
      </c>
      <c r="T12" s="84" t="inlineStr">
        <is>
          <t>③加算Ⅱロ相当1/2
（6月〜・特例要件ウ）</t>
        </is>
      </c>
      <c r="U12" s="84" t="inlineStr">
        <is>
          <t>必要月額賃金改善額
=MAX(②,③+④)</t>
        </is>
      </c>
      <c r="V12" s="95" t="inlineStr">
        <is>
          <t>④加算Ⅱロ相当1/2
（4・5月分・誓約時のみ）</t>
        </is>
      </c>
    </row>
    <row r="13" ht="15" customHeight="1" s="72">
      <c r="A13" s="124" t="n">
        <v>1</v>
      </c>
      <c r="B13" s="94" t="inlineStr">
        <is>
          <t>児童発達支援〇〇</t>
        </is>
      </c>
      <c r="C13" s="94" t="inlineStr">
        <is>
          <t>児童発達支援</t>
        </is>
      </c>
      <c r="D13" s="97" t="n">
        <v>2050000</v>
      </c>
      <c r="E13" s="94" t="inlineStr">
        <is>
          <t>処遇改善加算Ⅰ</t>
        </is>
      </c>
      <c r="F13" s="98">
        <f>IFERROR(INDEX('09_加算率マスタ'!$B$3:$E$8,MATCH($C13,'09_加算率マスタ'!$A$3:$A$8,0),MATCH($E13,'09_加算率マスタ'!$B$2:$E$2,0)),"")</f>
        <v/>
      </c>
      <c r="G13" s="94" t="n">
        <v>2</v>
      </c>
      <c r="H13" s="99">
        <f>IFERROR(ROUNDDOWN(ROUND($D13*$F13,0),0)*$G13,"")</f>
        <v/>
      </c>
      <c r="I13" s="97" t="n">
        <v>2050000</v>
      </c>
      <c r="J13" s="94" t="inlineStr">
        <is>
          <t>処遇改善加算Ⅰロ</t>
        </is>
      </c>
      <c r="K13" s="98">
        <f>IFERROR(INDEX('09_加算率マスタ'!$F$3:$K$8,MATCH($C13,'09_加算率マスタ'!$A$3:$A$8,0),MATCH($J13,'09_加算率マスタ'!$F$2:$K$2,0)),"")</f>
        <v/>
      </c>
      <c r="L13" s="94" t="n">
        <v>10</v>
      </c>
      <c r="M13" s="99">
        <f>IFERROR(ROUNDDOWN(ROUND($I13*$K13,0),0)*$L13,"")</f>
        <v/>
      </c>
      <c r="N13" s="99">
        <f>IFERROR($H13+$M13,"")</f>
        <v/>
      </c>
      <c r="O13" s="100" t="n">
        <v>0.131</v>
      </c>
      <c r="P13" s="99">
        <f>IFERROR(ROUNDDOWN(ROUND($D13*($F13-IF($O13="",$F13,$O13)),0),0)*$G13+ROUNDDOWN(ROUND($I13*($K13-IF($O13="",$F13,$O13)),0),0)*$L13,"")</f>
        <v/>
      </c>
      <c r="Q13" s="99">
        <f>IFERROR(ROUNDDOWN(ROUND($D13*INDEX('09_加算率マスタ'!$B$3:$E$8,MATCH($C13,'09_加算率マスタ'!$A$3:$A$8,0),4),0)*$G13*0.5,0),"")</f>
        <v/>
      </c>
      <c r="R13" s="99">
        <f>IFERROR(ROUNDDOWN(ROUND($I13*INDEX('09_加算率マスタ'!$F$3:$K$8,MATCH($C13,'09_加算率マスタ'!$A$3:$A$8,0),6),0)*$L13*0.5,0),"")</f>
        <v/>
      </c>
      <c r="S13" s="99">
        <f>IFERROR($Q13+$R13,"")</f>
        <v/>
      </c>
      <c r="T13" s="99">
        <f>IF(OR($J13="処遇改善加算Ⅰロ",$J13="処遇改善加算Ⅱロ",$C$8="はい"),IFERROR(ROUNDDOWN(ROUND($I13*IF(INDEX('09_加算率マスタ'!$F$3:$K$8,MATCH($C13,'09_加算率マスタ'!$A$3:$A$8,0),4)=0,INDEX('09_加算率マスタ'!$F$3:$K$8,MATCH($C13,'09_加算率マスタ'!$A$3:$A$8,0),2),INDEX('09_加算率マスタ'!$F$3:$K$8,MATCH($C13,'09_加算率マスタ'!$A$3:$A$8,0),4)),0)*$L13*0.5,0),0),0)</f>
        <v/>
      </c>
      <c r="U13" s="99">
        <f>IFERROR(MAX($S13,$T13+$V13),"")</f>
        <v/>
      </c>
      <c r="V13" s="71">
        <f>IF($C$8="はい",IFERROR(ROUNDDOWN(ROUND($D13*IF(INDEX('09_加算率マスタ'!$F$3:$K$8,MATCH($C13,'09_加算率マスタ'!$A$3:$A$8,0),4)=0,INDEX('09_加算率マスタ'!$F$3:$K$8,MATCH($C13,'09_加算率マスタ'!$A$3:$A$8,0),2),INDEX('09_加算率マスタ'!$F$3:$K$8,MATCH($C13,'09_加算率マスタ'!$A$3:$A$8,0),4)),0)*$G13*0.5,0),0),0)</f>
        <v/>
      </c>
    </row>
    <row r="14" ht="15" customHeight="1" s="72">
      <c r="A14" s="124" t="n">
        <v>2</v>
      </c>
      <c r="B14" s="94" t="inlineStr">
        <is>
          <t>放課後等デイ〇〇Jr.</t>
        </is>
      </c>
      <c r="C14" s="94" t="inlineStr">
        <is>
          <t>放課後等デイサービス</t>
        </is>
      </c>
      <c r="D14" s="97" t="n">
        <v>1880000</v>
      </c>
      <c r="E14" s="94" t="inlineStr">
        <is>
          <t>処遇改善加算Ⅰ</t>
        </is>
      </c>
      <c r="F14" s="98">
        <f>IFERROR(INDEX('09_加算率マスタ'!$B$3:$E$8,MATCH($C14,'09_加算率マスタ'!$A$3:$A$8,0),MATCH($E14,'09_加算率マスタ'!$B$2:$E$2,0)),"")</f>
        <v/>
      </c>
      <c r="G14" s="94" t="n">
        <v>2</v>
      </c>
      <c r="H14" s="99">
        <f>IFERROR(ROUNDDOWN(ROUND($D14*$F14,0),0)*$G14,"")</f>
        <v/>
      </c>
      <c r="I14" s="97" t="n">
        <v>1880000</v>
      </c>
      <c r="J14" s="94" t="inlineStr">
        <is>
          <t>処遇改善加算Ⅰロ</t>
        </is>
      </c>
      <c r="K14" s="98">
        <f>IFERROR(INDEX('09_加算率マスタ'!$F$3:$K$8,MATCH($C14,'09_加算率マスタ'!$A$3:$A$8,0),MATCH($J14,'09_加算率マスタ'!$F$2:$K$2,0)),"")</f>
        <v/>
      </c>
      <c r="L14" s="94" t="n">
        <v>10</v>
      </c>
      <c r="M14" s="99">
        <f>IFERROR(ROUNDDOWN(ROUND($I14*$K14,0),0)*$L14,"")</f>
        <v/>
      </c>
      <c r="N14" s="99">
        <f>IFERROR($H14+$M14,"")</f>
        <v/>
      </c>
      <c r="O14" s="100" t="n">
        <v>0.134</v>
      </c>
      <c r="P14" s="99">
        <f>IFERROR(ROUNDDOWN(ROUND($D14*($F14-IF($O14="",$F14,$O14)),0),0)*$G14+ROUNDDOWN(ROUND($I14*($K14-IF($O14="",$F14,$O14)),0),0)*$L14,"")</f>
        <v/>
      </c>
      <c r="Q14" s="99">
        <f>IFERROR(ROUNDDOWN(ROUND($D14*INDEX('09_加算率マスタ'!$B$3:$E$8,MATCH($C14,'09_加算率マスタ'!$A$3:$A$8,0),4),0)*$G14*0.5,0),"")</f>
        <v/>
      </c>
      <c r="R14" s="99">
        <f>IFERROR(ROUNDDOWN(ROUND($I14*INDEX('09_加算率マスタ'!$F$3:$K$8,MATCH($C14,'09_加算率マスタ'!$A$3:$A$8,0),6),0)*$L14*0.5,0),"")</f>
        <v/>
      </c>
      <c r="S14" s="99">
        <f>IFERROR($Q14+$R14,"")</f>
        <v/>
      </c>
      <c r="T14" s="99">
        <f>IF(OR($J14="処遇改善加算Ⅰロ",$J14="処遇改善加算Ⅱロ",$C$8="はい"),IFERROR(ROUNDDOWN(ROUND($I14*IF(INDEX('09_加算率マスタ'!$F$3:$K$8,MATCH($C14,'09_加算率マスタ'!$A$3:$A$8,0),4)=0,INDEX('09_加算率マスタ'!$F$3:$K$8,MATCH($C14,'09_加算率マスタ'!$A$3:$A$8,0),2),INDEX('09_加算率マスタ'!$F$3:$K$8,MATCH($C14,'09_加算率マスタ'!$A$3:$A$8,0),4)),0)*$L14*0.5,0),0),0)</f>
        <v/>
      </c>
      <c r="U14" s="99">
        <f>IFERROR(MAX($S14,$T14+$V14),"")</f>
        <v/>
      </c>
      <c r="V14" s="71">
        <f>IF($C$8="はい",IFERROR(ROUNDDOWN(ROUND($D14*IF(INDEX('09_加算率マスタ'!$F$3:$K$8,MATCH($C14,'09_加算率マスタ'!$A$3:$A$8,0),4)=0,INDEX('09_加算率マスタ'!$F$3:$K$8,MATCH($C14,'09_加算率マスタ'!$A$3:$A$8,0),2),INDEX('09_加算率マスタ'!$F$3:$K$8,MATCH($C14,'09_加算率マスタ'!$A$3:$A$8,0),4)),0)*$G14*0.5,0),0),0)</f>
        <v/>
      </c>
    </row>
    <row r="15" ht="15" customHeight="1" s="72">
      <c r="A15" s="124" t="n">
        <v>3</v>
      </c>
      <c r="B15" s="94" t="n"/>
      <c r="C15" s="94" t="n"/>
      <c r="D15" s="97" t="n"/>
      <c r="E15" s="94" t="n"/>
      <c r="F15" s="98">
        <f>IFERROR(INDEX('09_加算率マスタ'!$B$3:$E$8,MATCH($C15,'09_加算率マスタ'!$A$3:$A$8,0),MATCH($E15,'09_加算率マスタ'!$B$2:$E$2,0)),"")</f>
        <v/>
      </c>
      <c r="G15" s="94" t="n">
        <v>2</v>
      </c>
      <c r="H15" s="99">
        <f>IFERROR(ROUNDDOWN(ROUND($D15*$F15,0),0)*$G15,"")</f>
        <v/>
      </c>
      <c r="I15" s="97" t="n"/>
      <c r="J15" s="94" t="n"/>
      <c r="K15" s="98">
        <f>IFERROR(INDEX('09_加算率マスタ'!$F$3:$K$8,MATCH($C15,'09_加算率マスタ'!$A$3:$A$8,0),MATCH($J15,'09_加算率マスタ'!$F$2:$K$2,0)),"")</f>
        <v/>
      </c>
      <c r="L15" s="94" t="n">
        <v>10</v>
      </c>
      <c r="M15" s="99">
        <f>IFERROR(ROUNDDOWN(ROUND($I15*$K15,0),0)*$L15,"")</f>
        <v/>
      </c>
      <c r="N15" s="99">
        <f>IFERROR($H15+$M15,"")</f>
        <v/>
      </c>
      <c r="O15" s="100" t="n"/>
      <c r="P15" s="99">
        <f>IFERROR(ROUNDDOWN(ROUND($D15*($F15-IF($O15="",$F15,$O15)),0),0)*$G15+ROUNDDOWN(ROUND($I15*($K15-IF($O15="",$F15,$O15)),0),0)*$L15,"")</f>
        <v/>
      </c>
      <c r="Q15" s="99">
        <f>IFERROR(ROUNDDOWN(ROUND($D15*INDEX('09_加算率マスタ'!$B$3:$E$8,MATCH($C15,'09_加算率マスタ'!$A$3:$A$8,0),4),0)*$G15*0.5,0),"")</f>
        <v/>
      </c>
      <c r="R15" s="99">
        <f>IFERROR(ROUNDDOWN(ROUND($I15*INDEX('09_加算率マスタ'!$F$3:$K$8,MATCH($C15,'09_加算率マスタ'!$A$3:$A$8,0),6),0)*$L15*0.5,0),"")</f>
        <v/>
      </c>
      <c r="S15" s="99">
        <f>IFERROR($Q15+$R15,"")</f>
        <v/>
      </c>
      <c r="T15" s="99">
        <f>IF(OR($J15="処遇改善加算Ⅰロ",$J15="処遇改善加算Ⅱロ",$C$8="はい"),IFERROR(ROUNDDOWN(ROUND($I15*IF(INDEX('09_加算率マスタ'!$F$3:$K$8,MATCH($C15,'09_加算率マスタ'!$A$3:$A$8,0),4)=0,INDEX('09_加算率マスタ'!$F$3:$K$8,MATCH($C15,'09_加算率マスタ'!$A$3:$A$8,0),2),INDEX('09_加算率マスタ'!$F$3:$K$8,MATCH($C15,'09_加算率マスタ'!$A$3:$A$8,0),4)),0)*$L15*0.5,0),0),0)</f>
        <v/>
      </c>
      <c r="U15" s="99">
        <f>IFERROR(MAX($S15,$T15+$V15),"")</f>
        <v/>
      </c>
      <c r="V15" s="71">
        <f>IF($C$8="はい",IFERROR(ROUNDDOWN(ROUND($D15*IF(INDEX('09_加算率マスタ'!$F$3:$K$8,MATCH($C15,'09_加算率マスタ'!$A$3:$A$8,0),4)=0,INDEX('09_加算率マスタ'!$F$3:$K$8,MATCH($C15,'09_加算率マスタ'!$A$3:$A$8,0),2),INDEX('09_加算率マスタ'!$F$3:$K$8,MATCH($C15,'09_加算率マスタ'!$A$3:$A$8,0),4)),0)*$G15*0.5,0),0),0)</f>
        <v/>
      </c>
    </row>
    <row r="16" ht="15" customHeight="1" s="72">
      <c r="A16" s="124" t="n">
        <v>4</v>
      </c>
      <c r="B16" s="94" t="n"/>
      <c r="C16" s="94" t="n"/>
      <c r="D16" s="97" t="n"/>
      <c r="E16" s="94" t="n"/>
      <c r="F16" s="98">
        <f>IFERROR(INDEX('09_加算率マスタ'!$B$3:$E$8,MATCH($C16,'09_加算率マスタ'!$A$3:$A$8,0),MATCH($E16,'09_加算率マスタ'!$B$2:$E$2,0)),"")</f>
        <v/>
      </c>
      <c r="G16" s="94" t="n">
        <v>2</v>
      </c>
      <c r="H16" s="99">
        <f>IFERROR(ROUNDDOWN(ROUND($D16*$F16,0),0)*$G16,"")</f>
        <v/>
      </c>
      <c r="I16" s="97" t="n"/>
      <c r="J16" s="94" t="n"/>
      <c r="K16" s="98">
        <f>IFERROR(INDEX('09_加算率マスタ'!$F$3:$K$8,MATCH($C16,'09_加算率マスタ'!$A$3:$A$8,0),MATCH($J16,'09_加算率マスタ'!$F$2:$K$2,0)),"")</f>
        <v/>
      </c>
      <c r="L16" s="94" t="n">
        <v>10</v>
      </c>
      <c r="M16" s="99">
        <f>IFERROR(ROUNDDOWN(ROUND($I16*$K16,0),0)*$L16,"")</f>
        <v/>
      </c>
      <c r="N16" s="99">
        <f>IFERROR($H16+$M16,"")</f>
        <v/>
      </c>
      <c r="O16" s="100" t="n"/>
      <c r="P16" s="99">
        <f>IFERROR(ROUNDDOWN(ROUND($D16*($F16-IF($O16="",$F16,$O16)),0),0)*$G16+ROUNDDOWN(ROUND($I16*($K16-IF($O16="",$F16,$O16)),0),0)*$L16,"")</f>
        <v/>
      </c>
      <c r="Q16" s="99">
        <f>IFERROR(ROUNDDOWN(ROUND($D16*INDEX('09_加算率マスタ'!$B$3:$E$8,MATCH($C16,'09_加算率マスタ'!$A$3:$A$8,0),4),0)*$G16*0.5,0),"")</f>
        <v/>
      </c>
      <c r="R16" s="99">
        <f>IFERROR(ROUNDDOWN(ROUND($I16*INDEX('09_加算率マスタ'!$F$3:$K$8,MATCH($C16,'09_加算率マスタ'!$A$3:$A$8,0),6),0)*$L16*0.5,0),"")</f>
        <v/>
      </c>
      <c r="S16" s="99">
        <f>IFERROR($Q16+$R16,"")</f>
        <v/>
      </c>
      <c r="T16" s="99">
        <f>IF(OR($J16="処遇改善加算Ⅰロ",$J16="処遇改善加算Ⅱロ",$C$8="はい"),IFERROR(ROUNDDOWN(ROUND($I16*IF(INDEX('09_加算率マスタ'!$F$3:$K$8,MATCH($C16,'09_加算率マスタ'!$A$3:$A$8,0),4)=0,INDEX('09_加算率マスタ'!$F$3:$K$8,MATCH($C16,'09_加算率マスタ'!$A$3:$A$8,0),2),INDEX('09_加算率マスタ'!$F$3:$K$8,MATCH($C16,'09_加算率マスタ'!$A$3:$A$8,0),4)),0)*$L16*0.5,0),0),0)</f>
        <v/>
      </c>
      <c r="U16" s="99">
        <f>IFERROR(MAX($S16,$T16+$V16),"")</f>
        <v/>
      </c>
      <c r="V16" s="71">
        <f>IF($C$8="はい",IFERROR(ROUNDDOWN(ROUND($D16*IF(INDEX('09_加算率マスタ'!$F$3:$K$8,MATCH($C16,'09_加算率マスタ'!$A$3:$A$8,0),4)=0,INDEX('09_加算率マスタ'!$F$3:$K$8,MATCH($C16,'09_加算率マスタ'!$A$3:$A$8,0),2),INDEX('09_加算率マスタ'!$F$3:$K$8,MATCH($C16,'09_加算率マスタ'!$A$3:$A$8,0),4)),0)*$G16*0.5,0),0),0)</f>
        <v/>
      </c>
    </row>
    <row r="17" ht="15" customHeight="1" s="72">
      <c r="A17" s="124" t="n">
        <v>5</v>
      </c>
      <c r="B17" s="94" t="n"/>
      <c r="C17" s="94" t="n"/>
      <c r="D17" s="97" t="n"/>
      <c r="E17" s="94" t="n"/>
      <c r="F17" s="98">
        <f>IFERROR(INDEX('09_加算率マスタ'!$B$3:$E$8,MATCH($C17,'09_加算率マスタ'!$A$3:$A$8,0),MATCH($E17,'09_加算率マスタ'!$B$2:$E$2,0)),"")</f>
        <v/>
      </c>
      <c r="G17" s="94" t="n">
        <v>2</v>
      </c>
      <c r="H17" s="99">
        <f>IFERROR(ROUNDDOWN(ROUND($D17*$F17,0),0)*$G17,"")</f>
        <v/>
      </c>
      <c r="I17" s="97" t="n"/>
      <c r="J17" s="94" t="n"/>
      <c r="K17" s="98">
        <f>IFERROR(INDEX('09_加算率マスタ'!$F$3:$K$8,MATCH($C17,'09_加算率マスタ'!$A$3:$A$8,0),MATCH($J17,'09_加算率マスタ'!$F$2:$K$2,0)),"")</f>
        <v/>
      </c>
      <c r="L17" s="94" t="n">
        <v>10</v>
      </c>
      <c r="M17" s="99">
        <f>IFERROR(ROUNDDOWN(ROUND($I17*$K17,0),0)*$L17,"")</f>
        <v/>
      </c>
      <c r="N17" s="99">
        <f>IFERROR($H17+$M17,"")</f>
        <v/>
      </c>
      <c r="O17" s="100" t="n"/>
      <c r="P17" s="99">
        <f>IFERROR(ROUNDDOWN(ROUND($D17*($F17-IF($O17="",$F17,$O17)),0),0)*$G17+ROUNDDOWN(ROUND($I17*($K17-IF($O17="",$F17,$O17)),0),0)*$L17,"")</f>
        <v/>
      </c>
      <c r="Q17" s="99">
        <f>IFERROR(ROUNDDOWN(ROUND($D17*INDEX('09_加算率マスタ'!$B$3:$E$8,MATCH($C17,'09_加算率マスタ'!$A$3:$A$8,0),4),0)*$G17*0.5,0),"")</f>
        <v/>
      </c>
      <c r="R17" s="99">
        <f>IFERROR(ROUNDDOWN(ROUND($I17*INDEX('09_加算率マスタ'!$F$3:$K$8,MATCH($C17,'09_加算率マスタ'!$A$3:$A$8,0),6),0)*$L17*0.5,0),"")</f>
        <v/>
      </c>
      <c r="S17" s="99">
        <f>IFERROR($Q17+$R17,"")</f>
        <v/>
      </c>
      <c r="T17" s="99">
        <f>IF(OR($J17="処遇改善加算Ⅰロ",$J17="処遇改善加算Ⅱロ",$C$8="はい"),IFERROR(ROUNDDOWN(ROUND($I17*IF(INDEX('09_加算率マスタ'!$F$3:$K$8,MATCH($C17,'09_加算率マスタ'!$A$3:$A$8,0),4)=0,INDEX('09_加算率マスタ'!$F$3:$K$8,MATCH($C17,'09_加算率マスタ'!$A$3:$A$8,0),2),INDEX('09_加算率マスタ'!$F$3:$K$8,MATCH($C17,'09_加算率マスタ'!$A$3:$A$8,0),4)),0)*$L17*0.5,0),0),0)</f>
        <v/>
      </c>
      <c r="U17" s="99">
        <f>IFERROR(MAX($S17,$T17+$V17),"")</f>
        <v/>
      </c>
      <c r="V17" s="71">
        <f>IF($C$8="はい",IFERROR(ROUNDDOWN(ROUND($D17*IF(INDEX('09_加算率マスタ'!$F$3:$K$8,MATCH($C17,'09_加算率マスタ'!$A$3:$A$8,0),4)=0,INDEX('09_加算率マスタ'!$F$3:$K$8,MATCH($C17,'09_加算率マスタ'!$A$3:$A$8,0),2),INDEX('09_加算率マスタ'!$F$3:$K$8,MATCH($C17,'09_加算率マスタ'!$A$3:$A$8,0),4)),0)*$G17*0.5,0),0),0)</f>
        <v/>
      </c>
    </row>
    <row r="18" ht="15" customHeight="1" s="72">
      <c r="A18" s="124" t="n">
        <v>6</v>
      </c>
      <c r="B18" s="94" t="n"/>
      <c r="C18" s="94" t="n"/>
      <c r="D18" s="97" t="n"/>
      <c r="E18" s="94" t="n"/>
      <c r="F18" s="98">
        <f>IFERROR(INDEX('09_加算率マスタ'!$B$3:$E$8,MATCH($C18,'09_加算率マスタ'!$A$3:$A$8,0),MATCH($E18,'09_加算率マスタ'!$B$2:$E$2,0)),"")</f>
        <v/>
      </c>
      <c r="G18" s="94" t="n">
        <v>2</v>
      </c>
      <c r="H18" s="99">
        <f>IFERROR(ROUNDDOWN(ROUND($D18*$F18,0),0)*$G18,"")</f>
        <v/>
      </c>
      <c r="I18" s="97" t="n"/>
      <c r="J18" s="94" t="n"/>
      <c r="K18" s="98">
        <f>IFERROR(INDEX('09_加算率マスタ'!$F$3:$K$8,MATCH($C18,'09_加算率マスタ'!$A$3:$A$8,0),MATCH($J18,'09_加算率マスタ'!$F$2:$K$2,0)),"")</f>
        <v/>
      </c>
      <c r="L18" s="94" t="n">
        <v>10</v>
      </c>
      <c r="M18" s="99">
        <f>IFERROR(ROUNDDOWN(ROUND($I18*$K18,0),0)*$L18,"")</f>
        <v/>
      </c>
      <c r="N18" s="99">
        <f>IFERROR($H18+$M18,"")</f>
        <v/>
      </c>
      <c r="O18" s="100" t="n"/>
      <c r="P18" s="99">
        <f>IFERROR(ROUNDDOWN(ROUND($D18*($F18-IF($O18="",$F18,$O18)),0),0)*$G18+ROUNDDOWN(ROUND($I18*($K18-IF($O18="",$F18,$O18)),0),0)*$L18,"")</f>
        <v/>
      </c>
      <c r="Q18" s="99">
        <f>IFERROR(ROUNDDOWN(ROUND($D18*INDEX('09_加算率マスタ'!$B$3:$E$8,MATCH($C18,'09_加算率マスタ'!$A$3:$A$8,0),4),0)*$G18*0.5,0),"")</f>
        <v/>
      </c>
      <c r="R18" s="99">
        <f>IFERROR(ROUNDDOWN(ROUND($I18*INDEX('09_加算率マスタ'!$F$3:$K$8,MATCH($C18,'09_加算率マスタ'!$A$3:$A$8,0),6),0)*$L18*0.5,0),"")</f>
        <v/>
      </c>
      <c r="S18" s="99">
        <f>IFERROR($Q18+$R18,"")</f>
        <v/>
      </c>
      <c r="T18" s="99">
        <f>IF(OR($J18="処遇改善加算Ⅰロ",$J18="処遇改善加算Ⅱロ",$C$8="はい"),IFERROR(ROUNDDOWN(ROUND($I18*IF(INDEX('09_加算率マスタ'!$F$3:$K$8,MATCH($C18,'09_加算率マスタ'!$A$3:$A$8,0),4)=0,INDEX('09_加算率マスタ'!$F$3:$K$8,MATCH($C18,'09_加算率マスタ'!$A$3:$A$8,0),2),INDEX('09_加算率マスタ'!$F$3:$K$8,MATCH($C18,'09_加算率マスタ'!$A$3:$A$8,0),4)),0)*$L18*0.5,0),0),0)</f>
        <v/>
      </c>
      <c r="U18" s="99">
        <f>IFERROR(MAX($S18,$T18+$V18),"")</f>
        <v/>
      </c>
      <c r="V18" s="71">
        <f>IF($C$8="はい",IFERROR(ROUNDDOWN(ROUND($D18*IF(INDEX('09_加算率マスタ'!$F$3:$K$8,MATCH($C18,'09_加算率マスタ'!$A$3:$A$8,0),4)=0,INDEX('09_加算率マスタ'!$F$3:$K$8,MATCH($C18,'09_加算率マスタ'!$A$3:$A$8,0),2),INDEX('09_加算率マスタ'!$F$3:$K$8,MATCH($C18,'09_加算率マスタ'!$A$3:$A$8,0),4)),0)*$G18*0.5,0),0),0)</f>
        <v/>
      </c>
    </row>
    <row r="19" ht="15" customHeight="1" s="72">
      <c r="A19" s="124" t="n">
        <v>7</v>
      </c>
      <c r="B19" s="94" t="n"/>
      <c r="C19" s="94" t="n"/>
      <c r="D19" s="97" t="n"/>
      <c r="E19" s="94" t="n"/>
      <c r="F19" s="98">
        <f>IFERROR(INDEX('09_加算率マスタ'!$B$3:$E$8,MATCH($C19,'09_加算率マスタ'!$A$3:$A$8,0),MATCH($E19,'09_加算率マスタ'!$B$2:$E$2,0)),"")</f>
        <v/>
      </c>
      <c r="G19" s="94" t="n">
        <v>2</v>
      </c>
      <c r="H19" s="99">
        <f>IFERROR(ROUNDDOWN(ROUND($D19*$F19,0),0)*$G19,"")</f>
        <v/>
      </c>
      <c r="I19" s="97" t="n"/>
      <c r="J19" s="94" t="n"/>
      <c r="K19" s="98">
        <f>IFERROR(INDEX('09_加算率マスタ'!$F$3:$K$8,MATCH($C19,'09_加算率マスタ'!$A$3:$A$8,0),MATCH($J19,'09_加算率マスタ'!$F$2:$K$2,0)),"")</f>
        <v/>
      </c>
      <c r="L19" s="94" t="n">
        <v>10</v>
      </c>
      <c r="M19" s="99">
        <f>IFERROR(ROUNDDOWN(ROUND($I19*$K19,0),0)*$L19,"")</f>
        <v/>
      </c>
      <c r="N19" s="99">
        <f>IFERROR($H19+$M19,"")</f>
        <v/>
      </c>
      <c r="O19" s="100" t="n"/>
      <c r="P19" s="99">
        <f>IFERROR(ROUNDDOWN(ROUND($D19*($F19-IF($O19="",$F19,$O19)),0),0)*$G19+ROUNDDOWN(ROUND($I19*($K19-IF($O19="",$F19,$O19)),0),0)*$L19,"")</f>
        <v/>
      </c>
      <c r="Q19" s="99">
        <f>IFERROR(ROUNDDOWN(ROUND($D19*INDEX('09_加算率マスタ'!$B$3:$E$8,MATCH($C19,'09_加算率マスタ'!$A$3:$A$8,0),4),0)*$G19*0.5,0),"")</f>
        <v/>
      </c>
      <c r="R19" s="99">
        <f>IFERROR(ROUNDDOWN(ROUND($I19*INDEX('09_加算率マスタ'!$F$3:$K$8,MATCH($C19,'09_加算率マスタ'!$A$3:$A$8,0),6),0)*$L19*0.5,0),"")</f>
        <v/>
      </c>
      <c r="S19" s="99">
        <f>IFERROR($Q19+$R19,"")</f>
        <v/>
      </c>
      <c r="T19" s="99">
        <f>IF(OR($J19="処遇改善加算Ⅰロ",$J19="処遇改善加算Ⅱロ",$C$8="はい"),IFERROR(ROUNDDOWN(ROUND($I19*IF(INDEX('09_加算率マスタ'!$F$3:$K$8,MATCH($C19,'09_加算率マスタ'!$A$3:$A$8,0),4)=0,INDEX('09_加算率マスタ'!$F$3:$K$8,MATCH($C19,'09_加算率マスタ'!$A$3:$A$8,0),2),INDEX('09_加算率マスタ'!$F$3:$K$8,MATCH($C19,'09_加算率マスタ'!$A$3:$A$8,0),4)),0)*$L19*0.5,0),0),0)</f>
        <v/>
      </c>
      <c r="U19" s="99">
        <f>IFERROR(MAX($S19,$T19+$V19),"")</f>
        <v/>
      </c>
      <c r="V19" s="71">
        <f>IF($C$8="はい",IFERROR(ROUNDDOWN(ROUND($D19*IF(INDEX('09_加算率マスタ'!$F$3:$K$8,MATCH($C19,'09_加算率マスタ'!$A$3:$A$8,0),4)=0,INDEX('09_加算率マスタ'!$F$3:$K$8,MATCH($C19,'09_加算率マスタ'!$A$3:$A$8,0),2),INDEX('09_加算率マスタ'!$F$3:$K$8,MATCH($C19,'09_加算率マスタ'!$A$3:$A$8,0),4)),0)*$G19*0.5,0),0),0)</f>
        <v/>
      </c>
    </row>
    <row r="20" ht="15" customHeight="1" s="72">
      <c r="A20" s="124" t="n">
        <v>8</v>
      </c>
      <c r="B20" s="94" t="n"/>
      <c r="C20" s="94" t="n"/>
      <c r="D20" s="97" t="n"/>
      <c r="E20" s="94" t="n"/>
      <c r="F20" s="98">
        <f>IFERROR(INDEX('09_加算率マスタ'!$B$3:$E$8,MATCH($C20,'09_加算率マスタ'!$A$3:$A$8,0),MATCH($E20,'09_加算率マスタ'!$B$2:$E$2,0)),"")</f>
        <v/>
      </c>
      <c r="G20" s="94" t="n">
        <v>2</v>
      </c>
      <c r="H20" s="99">
        <f>IFERROR(ROUNDDOWN(ROUND($D20*$F20,0),0)*$G20,"")</f>
        <v/>
      </c>
      <c r="I20" s="97" t="n"/>
      <c r="J20" s="94" t="n"/>
      <c r="K20" s="98">
        <f>IFERROR(INDEX('09_加算率マスタ'!$F$3:$K$8,MATCH($C20,'09_加算率マスタ'!$A$3:$A$8,0),MATCH($J20,'09_加算率マスタ'!$F$2:$K$2,0)),"")</f>
        <v/>
      </c>
      <c r="L20" s="94" t="n">
        <v>10</v>
      </c>
      <c r="M20" s="99">
        <f>IFERROR(ROUNDDOWN(ROUND($I20*$K20,0),0)*$L20,"")</f>
        <v/>
      </c>
      <c r="N20" s="99">
        <f>IFERROR($H20+$M20,"")</f>
        <v/>
      </c>
      <c r="O20" s="100" t="n"/>
      <c r="P20" s="99">
        <f>IFERROR(ROUNDDOWN(ROUND($D20*($F20-IF($O20="",$F20,$O20)),0),0)*$G20+ROUNDDOWN(ROUND($I20*($K20-IF($O20="",$F20,$O20)),0),0)*$L20,"")</f>
        <v/>
      </c>
      <c r="Q20" s="99">
        <f>IFERROR(ROUNDDOWN(ROUND($D20*INDEX('09_加算率マスタ'!$B$3:$E$8,MATCH($C20,'09_加算率マスタ'!$A$3:$A$8,0),4),0)*$G20*0.5,0),"")</f>
        <v/>
      </c>
      <c r="R20" s="99">
        <f>IFERROR(ROUNDDOWN(ROUND($I20*INDEX('09_加算率マスタ'!$F$3:$K$8,MATCH($C20,'09_加算率マスタ'!$A$3:$A$8,0),6),0)*$L20*0.5,0),"")</f>
        <v/>
      </c>
      <c r="S20" s="99">
        <f>IFERROR($Q20+$R20,"")</f>
        <v/>
      </c>
      <c r="T20" s="99">
        <f>IF(OR($J20="処遇改善加算Ⅰロ",$J20="処遇改善加算Ⅱロ",$C$8="はい"),IFERROR(ROUNDDOWN(ROUND($I20*IF(INDEX('09_加算率マスタ'!$F$3:$K$8,MATCH($C20,'09_加算率マスタ'!$A$3:$A$8,0),4)=0,INDEX('09_加算率マスタ'!$F$3:$K$8,MATCH($C20,'09_加算率マスタ'!$A$3:$A$8,0),2),INDEX('09_加算率マスタ'!$F$3:$K$8,MATCH($C20,'09_加算率マスタ'!$A$3:$A$8,0),4)),0)*$L20*0.5,0),0),0)</f>
        <v/>
      </c>
      <c r="U20" s="99">
        <f>IFERROR(MAX($S20,$T20+$V20),"")</f>
        <v/>
      </c>
      <c r="V20" s="71">
        <f>IF($C$8="はい",IFERROR(ROUNDDOWN(ROUND($D20*IF(INDEX('09_加算率マスタ'!$F$3:$K$8,MATCH($C20,'09_加算率マスタ'!$A$3:$A$8,0),4)=0,INDEX('09_加算率マスタ'!$F$3:$K$8,MATCH($C20,'09_加算率マスタ'!$A$3:$A$8,0),2),INDEX('09_加算率マスタ'!$F$3:$K$8,MATCH($C20,'09_加算率マスタ'!$A$3:$A$8,0),4)),0)*$G20*0.5,0),0),0)</f>
        <v/>
      </c>
    </row>
    <row r="21" ht="15" customHeight="1" s="72">
      <c r="A21" s="124" t="n">
        <v>9</v>
      </c>
      <c r="B21" s="94" t="n"/>
      <c r="C21" s="94" t="n"/>
      <c r="D21" s="97" t="n"/>
      <c r="E21" s="94" t="n"/>
      <c r="F21" s="98">
        <f>IFERROR(INDEX('09_加算率マスタ'!$B$3:$E$8,MATCH($C21,'09_加算率マスタ'!$A$3:$A$8,0),MATCH($E21,'09_加算率マスタ'!$B$2:$E$2,0)),"")</f>
        <v/>
      </c>
      <c r="G21" s="94" t="n">
        <v>2</v>
      </c>
      <c r="H21" s="99">
        <f>IFERROR(ROUNDDOWN(ROUND($D21*$F21,0),0)*$G21,"")</f>
        <v/>
      </c>
      <c r="I21" s="97" t="n"/>
      <c r="J21" s="94" t="n"/>
      <c r="K21" s="98">
        <f>IFERROR(INDEX('09_加算率マスタ'!$F$3:$K$8,MATCH($C21,'09_加算率マスタ'!$A$3:$A$8,0),MATCH($J21,'09_加算率マスタ'!$F$2:$K$2,0)),"")</f>
        <v/>
      </c>
      <c r="L21" s="94" t="n">
        <v>10</v>
      </c>
      <c r="M21" s="99">
        <f>IFERROR(ROUNDDOWN(ROUND($I21*$K21,0),0)*$L21,"")</f>
        <v/>
      </c>
      <c r="N21" s="99">
        <f>IFERROR($H21+$M21,"")</f>
        <v/>
      </c>
      <c r="O21" s="100" t="n"/>
      <c r="P21" s="99">
        <f>IFERROR(ROUNDDOWN(ROUND($D21*($F21-IF($O21="",$F21,$O21)),0),0)*$G21+ROUNDDOWN(ROUND($I21*($K21-IF($O21="",$F21,$O21)),0),0)*$L21,"")</f>
        <v/>
      </c>
      <c r="Q21" s="99">
        <f>IFERROR(ROUNDDOWN(ROUND($D21*INDEX('09_加算率マスタ'!$B$3:$E$8,MATCH($C21,'09_加算率マスタ'!$A$3:$A$8,0),4),0)*$G21*0.5,0),"")</f>
        <v/>
      </c>
      <c r="R21" s="99">
        <f>IFERROR(ROUNDDOWN(ROUND($I21*INDEX('09_加算率マスタ'!$F$3:$K$8,MATCH($C21,'09_加算率マスタ'!$A$3:$A$8,0),6),0)*$L21*0.5,0),"")</f>
        <v/>
      </c>
      <c r="S21" s="99">
        <f>IFERROR($Q21+$R21,"")</f>
        <v/>
      </c>
      <c r="T21" s="99">
        <f>IF(OR($J21="処遇改善加算Ⅰロ",$J21="処遇改善加算Ⅱロ",$C$8="はい"),IFERROR(ROUNDDOWN(ROUND($I21*IF(INDEX('09_加算率マスタ'!$F$3:$K$8,MATCH($C21,'09_加算率マスタ'!$A$3:$A$8,0),4)=0,INDEX('09_加算率マスタ'!$F$3:$K$8,MATCH($C21,'09_加算率マスタ'!$A$3:$A$8,0),2),INDEX('09_加算率マスタ'!$F$3:$K$8,MATCH($C21,'09_加算率マスタ'!$A$3:$A$8,0),4)),0)*$L21*0.5,0),0),0)</f>
        <v/>
      </c>
      <c r="U21" s="99">
        <f>IFERROR(MAX($S21,$T21+$V21),"")</f>
        <v/>
      </c>
      <c r="V21" s="71">
        <f>IF($C$8="はい",IFERROR(ROUNDDOWN(ROUND($D21*IF(INDEX('09_加算率マスタ'!$F$3:$K$8,MATCH($C21,'09_加算率マスタ'!$A$3:$A$8,0),4)=0,INDEX('09_加算率マスタ'!$F$3:$K$8,MATCH($C21,'09_加算率マスタ'!$A$3:$A$8,0),2),INDEX('09_加算率マスタ'!$F$3:$K$8,MATCH($C21,'09_加算率マスタ'!$A$3:$A$8,0),4)),0)*$G21*0.5,0),0),0)</f>
        <v/>
      </c>
    </row>
    <row r="22" ht="15" customHeight="1" s="72">
      <c r="A22" s="124" t="n">
        <v>10</v>
      </c>
      <c r="B22" s="94" t="n"/>
      <c r="C22" s="94" t="n"/>
      <c r="D22" s="97" t="n"/>
      <c r="E22" s="94" t="n"/>
      <c r="F22" s="98">
        <f>IFERROR(INDEX('09_加算率マスタ'!$B$3:$E$8,MATCH($C22,'09_加算率マスタ'!$A$3:$A$8,0),MATCH($E22,'09_加算率マスタ'!$B$2:$E$2,0)),"")</f>
        <v/>
      </c>
      <c r="G22" s="94" t="n">
        <v>2</v>
      </c>
      <c r="H22" s="99">
        <f>IFERROR(ROUNDDOWN(ROUND($D22*$F22,0),0)*$G22,"")</f>
        <v/>
      </c>
      <c r="I22" s="97" t="n"/>
      <c r="J22" s="94" t="n"/>
      <c r="K22" s="98">
        <f>IFERROR(INDEX('09_加算率マスタ'!$F$3:$K$8,MATCH($C22,'09_加算率マスタ'!$A$3:$A$8,0),MATCH($J22,'09_加算率マスタ'!$F$2:$K$2,0)),"")</f>
        <v/>
      </c>
      <c r="L22" s="94" t="n">
        <v>10</v>
      </c>
      <c r="M22" s="99">
        <f>IFERROR(ROUNDDOWN(ROUND($I22*$K22,0),0)*$L22,"")</f>
        <v/>
      </c>
      <c r="N22" s="99">
        <f>IFERROR($H22+$M22,"")</f>
        <v/>
      </c>
      <c r="O22" s="100" t="n"/>
      <c r="P22" s="99">
        <f>IFERROR(ROUNDDOWN(ROUND($D22*($F22-IF($O22="",$F22,$O22)),0),0)*$G22+ROUNDDOWN(ROUND($I22*($K22-IF($O22="",$F22,$O22)),0),0)*$L22,"")</f>
        <v/>
      </c>
      <c r="Q22" s="99">
        <f>IFERROR(ROUNDDOWN(ROUND($D22*INDEX('09_加算率マスタ'!$B$3:$E$8,MATCH($C22,'09_加算率マスタ'!$A$3:$A$8,0),4),0)*$G22*0.5,0),"")</f>
        <v/>
      </c>
      <c r="R22" s="99">
        <f>IFERROR(ROUNDDOWN(ROUND($I22*INDEX('09_加算率マスタ'!$F$3:$K$8,MATCH($C22,'09_加算率マスタ'!$A$3:$A$8,0),6),0)*$L22*0.5,0),"")</f>
        <v/>
      </c>
      <c r="S22" s="99">
        <f>IFERROR($Q22+$R22,"")</f>
        <v/>
      </c>
      <c r="T22" s="99">
        <f>IF(OR($J22="処遇改善加算Ⅰロ",$J22="処遇改善加算Ⅱロ",$C$8="はい"),IFERROR(ROUNDDOWN(ROUND($I22*IF(INDEX('09_加算率マスタ'!$F$3:$K$8,MATCH($C22,'09_加算率マスタ'!$A$3:$A$8,0),4)=0,INDEX('09_加算率マスタ'!$F$3:$K$8,MATCH($C22,'09_加算率マスタ'!$A$3:$A$8,0),2),INDEX('09_加算率マスタ'!$F$3:$K$8,MATCH($C22,'09_加算率マスタ'!$A$3:$A$8,0),4)),0)*$L22*0.5,0),0),0)</f>
        <v/>
      </c>
      <c r="U22" s="99">
        <f>IFERROR(MAX($S22,$T22+$V22),"")</f>
        <v/>
      </c>
      <c r="V22" s="71">
        <f>IF($C$8="はい",IFERROR(ROUNDDOWN(ROUND($D22*IF(INDEX('09_加算率マスタ'!$F$3:$K$8,MATCH($C22,'09_加算率マスタ'!$A$3:$A$8,0),4)=0,INDEX('09_加算率マスタ'!$F$3:$K$8,MATCH($C22,'09_加算率マスタ'!$A$3:$A$8,0),2),INDEX('09_加算率マスタ'!$F$3:$K$8,MATCH($C22,'09_加算率マスタ'!$A$3:$A$8,0),4)),0)*$G22*0.5,0),0),0)</f>
        <v/>
      </c>
    </row>
    <row r="23" ht="15" customHeight="1" s="72">
      <c r="A23" s="101" t="inlineStr">
        <is>
          <t>合計</t>
        </is>
      </c>
      <c r="B23" s="102" t="n"/>
      <c r="C23" s="103" t="n"/>
      <c r="D23" s="101" t="n"/>
      <c r="E23" s="101" t="n"/>
      <c r="F23" s="101" t="n"/>
      <c r="G23" s="101" t="n"/>
      <c r="H23" s="104">
        <f>SUM(H13:H22)</f>
        <v/>
      </c>
      <c r="I23" s="101" t="n"/>
      <c r="J23" s="101" t="n"/>
      <c r="K23" s="101" t="n"/>
      <c r="L23" s="101" t="n"/>
      <c r="M23" s="104">
        <f>SUM(M13:M22)</f>
        <v/>
      </c>
      <c r="N23" s="104">
        <f>SUM(N13:N22)</f>
        <v/>
      </c>
      <c r="O23" s="101" t="n"/>
      <c r="P23" s="104">
        <f>SUM(P13:P22)</f>
        <v/>
      </c>
      <c r="Q23" s="104">
        <f>SUM(Q13:Q22)</f>
        <v/>
      </c>
      <c r="R23" s="104">
        <f>SUM(R13:R22)</f>
        <v/>
      </c>
      <c r="S23" s="104">
        <f>SUM(S13:S22)</f>
        <v/>
      </c>
      <c r="T23" s="104">
        <f>SUM(T13:T22)</f>
        <v/>
      </c>
      <c r="U23" s="104">
        <f>MAX(SUM(S13:S22),SUM(T13:T22)+SUM(V13:V22))</f>
        <v/>
      </c>
      <c r="V23" s="71">
        <f>SUM(V13:V22)</f>
        <v/>
      </c>
    </row>
    <row r="24"/>
    <row r="25" ht="15" customHeight="1" s="72">
      <c r="A25" s="81" t="inlineStr">
        <is>
          <t>【国の様式への転記】N列合計→別紙様式2-1の2①／P列合計→同2③・様式2-1の2④の下限／S列合計→同3(1)①／T列合計→同3(7-2)①（誓約分は同②）／V列合計→同3(7-2)②のうち4・5月分／H・M列→別紙様式2-2・2-3の加算額欄</t>
        </is>
      </c>
    </row>
    <row r="26" ht="15" customHeight="1" s="72">
      <c r="A26" s="105" t="inlineStr">
        <is>
          <t>注意：加算Ⅰロ・Ⅱロを算定する場合、必要な月額賃金改善額は加算Ⅳの1/2（S列）ではなく加算Ⅱロの1/2（T列・V列）が上回ることが多い。U列の大きい方で配分設計すること。判定の分子（月額賃金改善による額）は、国の別紙様式2-1と同じく通年（4月〜3月）の額です。</t>
        </is>
      </c>
    </row>
  </sheetData>
  <mergeCells count="6">
    <mergeCell ref="A2:U2"/>
    <mergeCell ref="N11:U11"/>
    <mergeCell ref="A23:C23"/>
    <mergeCell ref="D11:H11"/>
    <mergeCell ref="I11:M11"/>
    <mergeCell ref="A1:U1"/>
  </mergeCells>
  <dataValidations count="4">
    <dataValidation sqref="C13:C22" showDropDown="0" showInputMessage="0" showErrorMessage="0" allowBlank="1" type="list" errorStyle="stop" operator="between">
      <formula1>'09_加算率マスタ'!$A$3:$A$8</formula1>
      <formula2>0</formula2>
    </dataValidation>
    <dataValidation sqref="E13:E22" showDropDown="0" showInputMessage="0" showErrorMessage="0" allowBlank="1" type="list" errorStyle="stop" operator="between">
      <formula1>"処遇改善加算Ⅰ,処遇改善加算Ⅱ,処遇改善加算Ⅲ,処遇改善加算Ⅳ"</formula1>
      <formula2>0</formula2>
    </dataValidation>
    <dataValidation sqref="J13:J22" showDropDown="0" showInputMessage="0" showErrorMessage="0" allowBlank="1" type="list" errorStyle="stop" operator="between">
      <formula1>"処遇改善加算Ⅰイ,処遇改善加算Ⅰロ,処遇改善加算Ⅱイ,処遇改善加算Ⅱロ,処遇改善加算Ⅲ,処遇改善加算Ⅳ"</formula1>
      <formula2>0</formula2>
    </dataValidation>
    <dataValidation sqref="C8" showDropDown="0" showInputMessage="0" showErrorMessage="1" allowBlank="0" errorTitle="入力エラー" error="「はい」または「いいえ」を選んでください。" type="list">
      <formula1>"はい,いいえ"</formula1>
    </dataValidation>
  </dataValidations>
  <printOptions horizontalCentered="0" verticalCentered="0" headings="0" gridLines="0" gridLinesSet="1"/>
  <pageMargins left="0.390277777777778" right="0.390277777777778" top="0.590277777777778" bottom="0.590277777777778" header="0.511811023622047" footer="0.5"/>
  <pageSetup orientation="landscape" paperSize="9" scale="100" fitToHeight="0" fitToWidth="1" pageOrder="downThenOver" blackAndWhite="0" draft="0" horizontalDpi="300" verticalDpi="300" copies="1"/>
  <headerFooter differentOddEven="0" differentFirst="0">
    <oddHeader/>
    <oddFooter>&amp;L&amp;"Calibri,Regular"&amp;7 最終確認日 2026-08-14 ／ 根拠：障障発0331第1号・こ支障第78号（令和8年3月31日）、告示122号 別表第1の13・別表第3の11 ／ 発行元：ROOTS（株式会社INU）</oddFooter>
    <evenHeader/>
    <evenFooter/>
    <firstHeader/>
    <firstFooter/>
  </headerFooter>
</worksheet>
</file>

<file path=xl/worksheets/sheet14.xml><?xml version="1.0" encoding="utf-8"?>
<worksheet xmlns="http://schemas.openxmlformats.org/spreadsheetml/2006/main">
  <sheetPr filterMode="0">
    <outlinePr summaryBelow="1" summaryRight="1"/>
    <pageSetUpPr fitToPage="1"/>
  </sheetPr>
  <dimension ref="A1:O31"/>
  <sheetViews>
    <sheetView showFormulas="0" showGridLines="1" showRowColHeaders="1" showZeros="1" rightToLeft="0" tabSelected="0" showOutlineSymbols="1" defaultGridColor="1" view="normal" topLeftCell="A1" colorId="64" zoomScale="100" zoomScaleNormal="100" zoomScalePageLayoutView="100" workbookViewId="0">
      <pane xSplit="2" ySplit="6" topLeftCell="C7" activePane="bottomRight" state="frozen"/>
      <selection pane="topLeft" activeCell="A1" activeCellId="0" sqref="A1"/>
      <selection pane="topRight" activeCell="C1" activeCellId="0" sqref="C1"/>
      <selection pane="bottomLeft" activeCell="A7" activeCellId="0" sqref="A7"/>
      <selection pane="bottomRight" activeCell="A1" activeCellId="0" sqref="A1"/>
    </sheetView>
  </sheetViews>
  <sheetFormatPr baseColWidth="8" defaultColWidth="7.89453125" defaultRowHeight="15" customHeight="0" zeroHeight="0" outlineLevelRow="0"/>
  <cols>
    <col width="4.55" customWidth="1" style="71" min="1" max="1"/>
    <col width="12.74" customWidth="1" style="71" min="2" max="2"/>
    <col width="27.3" customWidth="1" style="71" min="3" max="3"/>
    <col width="14.56" customWidth="1" style="71" min="4" max="4"/>
    <col width="9.1" customWidth="1" style="71" min="5" max="5"/>
    <col width="10.01" customWidth="1" style="71" min="6" max="6"/>
    <col width="9.1" customWidth="1" style="71" min="7" max="9"/>
    <col width="12.74" customWidth="1" style="71" min="10" max="14"/>
  </cols>
  <sheetData>
    <row r="1" ht="21.6" customHeight="1" s="72">
      <c r="A1" s="73" t="inlineStr">
        <is>
          <t>【記入例】03 職員台帳・常勤換算・サービス間按分表</t>
        </is>
      </c>
    </row>
    <row r="2" ht="24" customHeight="1" s="72">
      <c r="A2" s="81" t="inlineStr">
        <is>
          <t>このシートは国の届出様式ではありません。届出は指定権者が案内する別紙様式2-1〜2-3（計画書）／別紙様式3-1・3-2（実績報告書）を使ってください。</t>
        </is>
      </c>
    </row>
    <row r="3" ht="17.15" customHeight="1" s="72">
      <c r="A3" s="71" t="inlineStr">
        <is>
          <t>常勤の1週間あたり所定労働時間</t>
        </is>
      </c>
      <c r="C3" s="106" t="n">
        <v>40</v>
      </c>
      <c r="D3" s="71" t="inlineStr">
        <is>
          <t>時間</t>
        </is>
      </c>
    </row>
    <row r="4" ht="15" customHeight="1" s="72">
      <c r="A4" s="81" t="inlineStr">
        <is>
          <t>配分の対象には福祉・介護職員以外の全職種（管理者、児童発達支援管理責任者、看護職員、PT/OT/ST、心理職、栄養士、調理員、事務員等）を含められる（Q&amp;A問2-1-2）。派遣・在籍型出向・業務委託職員も対象にできる（Q&amp;A問2-4、2-5）。</t>
        </is>
      </c>
    </row>
    <row r="5" ht="15" customHeight="1" s="72">
      <c r="A5" s="81" t="inlineStr">
        <is>
          <t>サービス区分の異なる加算算定対象サービスを兼務する職員の賃金は、原則として常勤換算方法により計算し按分する（Q&amp;A問2-7は障害福祉サービス等と介護サービスの兼務についての質疑だが、同じ考え方が児発と放デイの兼務にも当てはまる）。経験・技能のある職員＝介護福祉士・社会福祉士・精神保健福祉士又は保育士を有し勤続10年以上を基本（通知2(2)）。</t>
        </is>
      </c>
    </row>
    <row r="6" ht="33.75" customHeight="1" s="72">
      <c r="A6" s="83" t="inlineStr">
        <is>
          <t>No</t>
        </is>
      </c>
      <c r="B6" s="84" t="inlineStr">
        <is>
          <t>氏名</t>
        </is>
      </c>
      <c r="C6" s="84" t="inlineStr">
        <is>
          <t>職種</t>
        </is>
      </c>
      <c r="D6" s="84" t="inlineStr">
        <is>
          <t>職員区分</t>
        </is>
      </c>
      <c r="E6" s="84" t="inlineStr">
        <is>
          <t>雇用形態</t>
        </is>
      </c>
      <c r="F6" s="84" t="inlineStr">
        <is>
          <t>週所定労働時間</t>
        </is>
      </c>
      <c r="G6" s="84" t="inlineStr">
        <is>
          <t>常勤換算</t>
        </is>
      </c>
      <c r="H6" s="84" t="inlineStr">
        <is>
          <t>児発 按分</t>
        </is>
      </c>
      <c r="I6" s="84" t="inlineStr">
        <is>
          <t>放デイ 按分</t>
        </is>
      </c>
      <c r="J6" s="84" t="inlineStr">
        <is>
          <t>令和7年度 年収</t>
        </is>
      </c>
      <c r="K6" s="84" t="inlineStr">
        <is>
          <t>経験・技能のある職員</t>
        </is>
      </c>
      <c r="L6" s="84" t="inlineStr">
        <is>
          <t>賃金改善額（自動）</t>
        </is>
      </c>
      <c r="M6" s="84" t="inlineStr">
        <is>
          <t>改善後 年収</t>
        </is>
      </c>
      <c r="N6" s="83" t="inlineStr">
        <is>
          <t>460万円 判定（6月以降基準）</t>
        </is>
      </c>
      <c r="O6" s="71" t="inlineStr">
        <is>
          <t>按分合計の検算</t>
        </is>
      </c>
    </row>
    <row r="7" ht="15" customHeight="1" s="72">
      <c r="A7" s="124" t="n">
        <v>1</v>
      </c>
      <c r="B7" s="94" t="inlineStr">
        <is>
          <t>職員A</t>
        </is>
      </c>
      <c r="C7" s="94" t="inlineStr">
        <is>
          <t>管理者兼児童発達支援管理責任者</t>
        </is>
      </c>
      <c r="D7" s="94" t="inlineStr">
        <is>
          <t>その他の職員</t>
        </is>
      </c>
      <c r="E7" s="94" t="inlineStr">
        <is>
          <t>常勤</t>
        </is>
      </c>
      <c r="F7" s="94" t="n">
        <v>40</v>
      </c>
      <c r="G7" s="107">
        <f>IF($F7="","",IFERROR(ROUNDDOWN($F7/$C$3,2),""))</f>
        <v/>
      </c>
      <c r="H7" s="108" t="n">
        <v>0.5</v>
      </c>
      <c r="I7" s="108" t="n">
        <v>0.5</v>
      </c>
      <c r="J7" s="97" t="n">
        <v>4320000</v>
      </c>
      <c r="K7" s="94" t="inlineStr">
        <is>
          <t>非該当</t>
        </is>
      </c>
      <c r="L7" s="99">
        <f>IF($B7="","",記入例_04_配分計画!$J7)</f>
        <v/>
      </c>
      <c r="M7" s="99">
        <f>IF($B7="","",$J7+$L7)</f>
        <v/>
      </c>
      <c r="N7" s="109">
        <f>IF($B7="","",IF($K7&lt;&gt;"該当","－",IF($J7&gt;=4600000,"－（改善前から460万円以上のため対象外・通知3(1)⑤）",IF($M7&gt;=4600000,"○","× 不足 "&amp;TEXT(4600000-$M7,"#,##0")&amp;"円"))))</f>
        <v/>
      </c>
      <c r="O7" s="71">
        <f>IF($B7="","",IF(ROUND($H7+$I7,2)=ROUND($G7,2),"○","⚠ 按分合計が常勤換算と不一致"))</f>
        <v/>
      </c>
    </row>
    <row r="8" ht="15" customHeight="1" s="72">
      <c r="A8" s="124" t="n">
        <v>2</v>
      </c>
      <c r="B8" s="94" t="inlineStr">
        <is>
          <t>職員B</t>
        </is>
      </c>
      <c r="C8" s="94" t="inlineStr">
        <is>
          <t>児童指導員（保育士・勤続11年）</t>
        </is>
      </c>
      <c r="D8" s="94" t="inlineStr">
        <is>
          <t>福祉・介護職員</t>
        </is>
      </c>
      <c r="E8" s="94" t="inlineStr">
        <is>
          <t>常勤</t>
        </is>
      </c>
      <c r="F8" s="94" t="n">
        <v>40</v>
      </c>
      <c r="G8" s="107">
        <f>IF($F8="","",IFERROR(ROUNDDOWN($F8/$C$3,2),""))</f>
        <v/>
      </c>
      <c r="H8" s="108" t="n">
        <v>0.4</v>
      </c>
      <c r="I8" s="108" t="n">
        <v>0.6</v>
      </c>
      <c r="J8" s="97" t="n">
        <v>3980000</v>
      </c>
      <c r="K8" s="94" t="inlineStr">
        <is>
          <t>該当</t>
        </is>
      </c>
      <c r="L8" s="99">
        <f>IF($B8="","",記入例_04_配分計画!$J8)</f>
        <v/>
      </c>
      <c r="M8" s="99">
        <f>IF($B8="","",$J8+$L8)</f>
        <v/>
      </c>
      <c r="N8" s="109">
        <f>IF($B8="","",IF($K8&lt;&gt;"該当","－",IF($J8&gt;=4600000,"－（改善前から460万円以上のため対象外・通知3(1)⑤）",IF($M8&gt;=4600000,"○","× 不足 "&amp;TEXT(4600000-$M8,"#,##0")&amp;"円"))))</f>
        <v/>
      </c>
      <c r="O8" s="71">
        <f>IF($B8="","",IF(ROUND($H8+$I8,2)=ROUND($G8,2),"○","⚠ 按分合計が常勤換算と不一致"))</f>
        <v/>
      </c>
    </row>
    <row r="9" ht="15" customHeight="1" s="72">
      <c r="A9" s="124" t="n">
        <v>3</v>
      </c>
      <c r="B9" s="94" t="inlineStr">
        <is>
          <t>職員C</t>
        </is>
      </c>
      <c r="C9" s="94" t="inlineStr">
        <is>
          <t>保育士</t>
        </is>
      </c>
      <c r="D9" s="94" t="inlineStr">
        <is>
          <t>福祉・介護職員</t>
        </is>
      </c>
      <c r="E9" s="94" t="inlineStr">
        <is>
          <t>常勤</t>
        </is>
      </c>
      <c r="F9" s="94" t="n">
        <v>40</v>
      </c>
      <c r="G9" s="107">
        <f>IF($F9="","",IFERROR(ROUNDDOWN($F9/$C$3,2),""))</f>
        <v/>
      </c>
      <c r="H9" s="108" t="n">
        <v>0.6</v>
      </c>
      <c r="I9" s="108" t="n">
        <v>0.4</v>
      </c>
      <c r="J9" s="97" t="n">
        <v>3240000</v>
      </c>
      <c r="K9" s="94" t="inlineStr">
        <is>
          <t>非該当</t>
        </is>
      </c>
      <c r="L9" s="99">
        <f>IF($B9="","",記入例_04_配分計画!$J9)</f>
        <v/>
      </c>
      <c r="M9" s="99">
        <f>IF($B9="","",$J9+$L9)</f>
        <v/>
      </c>
      <c r="N9" s="109">
        <f>IF($B9="","",IF($K9&lt;&gt;"該当","－",IF($J9&gt;=4600000,"－（改善前から460万円以上のため対象外・通知3(1)⑤）",IF($M9&gt;=4600000,"○","× 不足 "&amp;TEXT(4600000-$M9,"#,##0")&amp;"円"))))</f>
        <v/>
      </c>
      <c r="O9" s="71">
        <f>IF($B9="","",IF(ROUND($H9+$I9,2)=ROUND($G9,2),"○","⚠ 按分合計が常勤換算と不一致"))</f>
        <v/>
      </c>
    </row>
    <row r="10" ht="15" customHeight="1" s="72">
      <c r="A10" s="124" t="n">
        <v>4</v>
      </c>
      <c r="B10" s="94" t="inlineStr">
        <is>
          <t>職員D</t>
        </is>
      </c>
      <c r="C10" s="94" t="inlineStr">
        <is>
          <t>児童指導員</t>
        </is>
      </c>
      <c r="D10" s="94" t="inlineStr">
        <is>
          <t>福祉・介護職員</t>
        </is>
      </c>
      <c r="E10" s="94" t="inlineStr">
        <is>
          <t>常勤</t>
        </is>
      </c>
      <c r="F10" s="94" t="n">
        <v>40</v>
      </c>
      <c r="G10" s="107">
        <f>IF($F10="","",IFERROR(ROUNDDOWN($F10/$C$3,2),""))</f>
        <v/>
      </c>
      <c r="H10" s="108" t="n">
        <v>0.5</v>
      </c>
      <c r="I10" s="108" t="n">
        <v>0.5</v>
      </c>
      <c r="J10" s="97" t="n">
        <v>3060000</v>
      </c>
      <c r="K10" s="94" t="inlineStr">
        <is>
          <t>非該当</t>
        </is>
      </c>
      <c r="L10" s="99">
        <f>IF($B10="","",記入例_04_配分計画!$J10)</f>
        <v/>
      </c>
      <c r="M10" s="99">
        <f>IF($B10="","",$J10+$L10)</f>
        <v/>
      </c>
      <c r="N10" s="109">
        <f>IF($B10="","",IF($K10&lt;&gt;"該当","－",IF($J10&gt;=4600000,"－（改善前から460万円以上のため対象外・通知3(1)⑤）",IF($M10&gt;=4600000,"○","× 不足 "&amp;TEXT(4600000-$M10,"#,##0")&amp;"円"))))</f>
        <v/>
      </c>
      <c r="O10" s="71">
        <f>IF($B10="","",IF(ROUND($H10+$I10,2)=ROUND($G10,2),"○","⚠ 按分合計が常勤換算と不一致"))</f>
        <v/>
      </c>
    </row>
    <row r="11" ht="15" customHeight="1" s="72">
      <c r="A11" s="124" t="n">
        <v>5</v>
      </c>
      <c r="B11" s="94" t="inlineStr">
        <is>
          <t>職員E</t>
        </is>
      </c>
      <c r="C11" s="94" t="inlineStr">
        <is>
          <t>保育士</t>
        </is>
      </c>
      <c r="D11" s="94" t="inlineStr">
        <is>
          <t>福祉・介護職員</t>
        </is>
      </c>
      <c r="E11" s="94" t="inlineStr">
        <is>
          <t>非常勤</t>
        </is>
      </c>
      <c r="F11" s="94" t="n">
        <v>32</v>
      </c>
      <c r="G11" s="107">
        <f>IF($F11="","",IFERROR(ROUNDDOWN($F11/$C$3,2),""))</f>
        <v/>
      </c>
      <c r="H11" s="108" t="n">
        <v>0.4</v>
      </c>
      <c r="I11" s="108" t="n">
        <v>0.4</v>
      </c>
      <c r="J11" s="97" t="n">
        <v>2240000</v>
      </c>
      <c r="K11" s="94" t="inlineStr">
        <is>
          <t>非該当</t>
        </is>
      </c>
      <c r="L11" s="99">
        <f>IF($B11="","",記入例_04_配分計画!$J11)</f>
        <v/>
      </c>
      <c r="M11" s="99">
        <f>IF($B11="","",$J11+$L11)</f>
        <v/>
      </c>
      <c r="N11" s="109">
        <f>IF($B11="","",IF($K11&lt;&gt;"該当","－",IF($J11&gt;=4600000,"－（改善前から460万円以上のため対象外・通知3(1)⑤）",IF($M11&gt;=4600000,"○","× 不足 "&amp;TEXT(4600000-$M11,"#,##0")&amp;"円"))))</f>
        <v/>
      </c>
      <c r="O11" s="71">
        <f>IF($B11="","",IF(ROUND($H11+$I11,2)=ROUND($G11,2),"○","⚠ 按分合計が常勤換算と不一致"))</f>
        <v/>
      </c>
    </row>
    <row r="12" ht="15" customHeight="1" s="72">
      <c r="A12" s="124" t="n">
        <v>6</v>
      </c>
      <c r="B12" s="94" t="inlineStr">
        <is>
          <t>職員F</t>
        </is>
      </c>
      <c r="C12" s="94" t="inlineStr">
        <is>
          <t>指導員（児童指導員等加配加算のその他の従業者）</t>
        </is>
      </c>
      <c r="D12" s="94" t="inlineStr">
        <is>
          <t>福祉・介護職員</t>
        </is>
      </c>
      <c r="E12" s="94" t="inlineStr">
        <is>
          <t>非常勤</t>
        </is>
      </c>
      <c r="F12" s="94" t="n">
        <v>32</v>
      </c>
      <c r="G12" s="107">
        <f>IF($F12="","",IFERROR(ROUNDDOWN($F12/$C$3,2),""))</f>
        <v/>
      </c>
      <c r="H12" s="108" t="n">
        <v>0.4</v>
      </c>
      <c r="I12" s="108" t="n">
        <v>0.4</v>
      </c>
      <c r="J12" s="97" t="n">
        <v>2080000</v>
      </c>
      <c r="K12" s="94" t="inlineStr">
        <is>
          <t>非該当</t>
        </is>
      </c>
      <c r="L12" s="99">
        <f>IF($B12="","",記入例_04_配分計画!$J12)</f>
        <v/>
      </c>
      <c r="M12" s="99">
        <f>IF($B12="","",$J12+$L12)</f>
        <v/>
      </c>
      <c r="N12" s="109">
        <f>IF($B12="","",IF($K12&lt;&gt;"該当","－",IF($J12&gt;=4600000,"－（改善前から460万円以上のため対象外・通知3(1)⑤）",IF($M12&gt;=4600000,"○","× 不足 "&amp;TEXT(4600000-$M12,"#,##0")&amp;"円"))))</f>
        <v/>
      </c>
      <c r="O12" s="71">
        <f>IF($B12="","",IF(ROUND($H12+$I12,2)=ROUND($G12,2),"○","⚠ 按分合計が常勤換算と不一致"))</f>
        <v/>
      </c>
    </row>
    <row r="13" ht="15" customHeight="1" s="72">
      <c r="A13" s="124" t="n">
        <v>7</v>
      </c>
      <c r="B13" s="94" t="inlineStr">
        <is>
          <t>職員G</t>
        </is>
      </c>
      <c r="C13" s="94" t="inlineStr">
        <is>
          <t>看護職員</t>
        </is>
      </c>
      <c r="D13" s="94" t="inlineStr">
        <is>
          <t>その他の職員</t>
        </is>
      </c>
      <c r="E13" s="94" t="inlineStr">
        <is>
          <t>非常勤</t>
        </is>
      </c>
      <c r="F13" s="94" t="n">
        <v>24</v>
      </c>
      <c r="G13" s="107">
        <f>IF($F13="","",IFERROR(ROUNDDOWN($F13/$C$3,2),""))</f>
        <v/>
      </c>
      <c r="H13" s="108" t="n">
        <v>0.3</v>
      </c>
      <c r="I13" s="108" t="n">
        <v>0.3</v>
      </c>
      <c r="J13" s="97" t="n">
        <v>1920000</v>
      </c>
      <c r="K13" s="94" t="inlineStr">
        <is>
          <t>非該当</t>
        </is>
      </c>
      <c r="L13" s="99">
        <f>IF($B13="","",記入例_04_配分計画!$J13)</f>
        <v/>
      </c>
      <c r="M13" s="99">
        <f>IF($B13="","",$J13+$L13)</f>
        <v/>
      </c>
      <c r="N13" s="109">
        <f>IF($B13="","",IF($K13&lt;&gt;"該当","－",IF($J13&gt;=4600000,"－（改善前から460万円以上のため対象外・通知3(1)⑤）",IF($M13&gt;=4600000,"○","× 不足 "&amp;TEXT(4600000-$M13,"#,##0")&amp;"円"))))</f>
        <v/>
      </c>
      <c r="O13" s="71">
        <f>IF($B13="","",IF(ROUND($H13+$I13,2)=ROUND($G13,2),"○","⚠ 按分合計が常勤換算と不一致"))</f>
        <v/>
      </c>
    </row>
    <row r="14" ht="15" customHeight="1" s="72">
      <c r="A14" s="124" t="n">
        <v>8</v>
      </c>
      <c r="B14" s="94" t="inlineStr">
        <is>
          <t>職員H</t>
        </is>
      </c>
      <c r="C14" s="94" t="inlineStr">
        <is>
          <t>機能訓練担当職員（作業療法士）</t>
        </is>
      </c>
      <c r="D14" s="94" t="inlineStr">
        <is>
          <t>その他の職員</t>
        </is>
      </c>
      <c r="E14" s="94" t="inlineStr">
        <is>
          <t>非常勤</t>
        </is>
      </c>
      <c r="F14" s="94" t="n">
        <v>20</v>
      </c>
      <c r="G14" s="107">
        <f>IF($F14="","",IFERROR(ROUNDDOWN($F14/$C$3,2),""))</f>
        <v/>
      </c>
      <c r="H14" s="108" t="n">
        <v>0.3</v>
      </c>
      <c r="I14" s="108" t="n">
        <v>0.2</v>
      </c>
      <c r="J14" s="97" t="n">
        <v>1800000</v>
      </c>
      <c r="K14" s="94" t="inlineStr">
        <is>
          <t>非該当</t>
        </is>
      </c>
      <c r="L14" s="99">
        <f>IF($B14="","",記入例_04_配分計画!$J14)</f>
        <v/>
      </c>
      <c r="M14" s="99">
        <f>IF($B14="","",$J14+$L14)</f>
        <v/>
      </c>
      <c r="N14" s="109">
        <f>IF($B14="","",IF($K14&lt;&gt;"該当","－",IF($J14&gt;=4600000,"－（改善前から460万円以上のため対象外・通知3(1)⑤）",IF($M14&gt;=4600000,"○","× 不足 "&amp;TEXT(4600000-$M14,"#,##0")&amp;"円"))))</f>
        <v/>
      </c>
      <c r="O14" s="71">
        <f>IF($B14="","",IF(ROUND($H14+$I14,2)=ROUND($G14,2),"○","⚠ 按分合計が常勤換算と不一致"))</f>
        <v/>
      </c>
    </row>
    <row r="15" ht="15" customHeight="1" s="72">
      <c r="A15" s="124" t="n">
        <v>9</v>
      </c>
      <c r="B15" s="94" t="inlineStr">
        <is>
          <t>職員I</t>
        </is>
      </c>
      <c r="C15" s="94" t="inlineStr">
        <is>
          <t>事務員</t>
        </is>
      </c>
      <c r="D15" s="94" t="inlineStr">
        <is>
          <t>その他の職員</t>
        </is>
      </c>
      <c r="E15" s="94" t="inlineStr">
        <is>
          <t>非常勤</t>
        </is>
      </c>
      <c r="F15" s="94" t="n">
        <v>28</v>
      </c>
      <c r="G15" s="107">
        <f>IF($F15="","",IFERROR(ROUNDDOWN($F15/$C$3,2),""))</f>
        <v/>
      </c>
      <c r="H15" s="108" t="n">
        <v>0.35</v>
      </c>
      <c r="I15" s="108" t="n">
        <v>0.35</v>
      </c>
      <c r="J15" s="97" t="n">
        <v>1680000</v>
      </c>
      <c r="K15" s="94" t="inlineStr">
        <is>
          <t>非該当</t>
        </is>
      </c>
      <c r="L15" s="99">
        <f>IF($B15="","",記入例_04_配分計画!$J15)</f>
        <v/>
      </c>
      <c r="M15" s="99">
        <f>IF($B15="","",$J15+$L15)</f>
        <v/>
      </c>
      <c r="N15" s="109">
        <f>IF($B15="","",IF($K15&lt;&gt;"該当","－",IF($J15&gt;=4600000,"－（改善前から460万円以上のため対象外・通知3(1)⑤）",IF($M15&gt;=4600000,"○","× 不足 "&amp;TEXT(4600000-$M15,"#,##0")&amp;"円"))))</f>
        <v/>
      </c>
      <c r="O15" s="71">
        <f>IF($B15="","",IF(ROUND($H15+$I15,2)=ROUND($G15,2),"○","⚠ 按分合計が常勤換算と不一致"))</f>
        <v/>
      </c>
    </row>
    <row r="16" ht="15" customHeight="1" s="72">
      <c r="A16" s="124" t="n">
        <v>10</v>
      </c>
      <c r="B16" s="94" t="inlineStr">
        <is>
          <t>職員J</t>
        </is>
      </c>
      <c r="C16" s="94" t="inlineStr">
        <is>
          <t>運転手</t>
        </is>
      </c>
      <c r="D16" s="94" t="inlineStr">
        <is>
          <t>その他の職員</t>
        </is>
      </c>
      <c r="E16" s="94" t="inlineStr">
        <is>
          <t>非常勤</t>
        </is>
      </c>
      <c r="F16" s="94" t="n">
        <v>24</v>
      </c>
      <c r="G16" s="107">
        <f>IF($F16="","",IFERROR(ROUNDDOWN($F16/$C$3,2),""))</f>
        <v/>
      </c>
      <c r="H16" s="108" t="n">
        <v>0.3</v>
      </c>
      <c r="I16" s="108" t="n">
        <v>0.3</v>
      </c>
      <c r="J16" s="97" t="n">
        <v>1440000</v>
      </c>
      <c r="K16" s="94" t="inlineStr">
        <is>
          <t>非該当</t>
        </is>
      </c>
      <c r="L16" s="99">
        <f>IF($B16="","",記入例_04_配分計画!$J16)</f>
        <v/>
      </c>
      <c r="M16" s="99">
        <f>IF($B16="","",$J16+$L16)</f>
        <v/>
      </c>
      <c r="N16" s="109">
        <f>IF($B16="","",IF($K16&lt;&gt;"該当","－",IF($J16&gt;=4600000,"－（改善前から460万円以上のため対象外・通知3(1)⑤）",IF($M16&gt;=4600000,"○","× 不足 "&amp;TEXT(4600000-$M16,"#,##0")&amp;"円"))))</f>
        <v/>
      </c>
      <c r="O16" s="71">
        <f>IF($B16="","",IF(ROUND($H16+$I16,2)=ROUND($G16,2),"○","⚠ 按分合計が常勤換算と不一致"))</f>
        <v/>
      </c>
    </row>
    <row r="17" ht="15" customHeight="1" s="72">
      <c r="A17" s="124" t="n">
        <v>11</v>
      </c>
      <c r="B17" s="94" t="n"/>
      <c r="C17" s="94" t="n"/>
      <c r="D17" s="94" t="n"/>
      <c r="E17" s="94" t="n"/>
      <c r="F17" s="94" t="n"/>
      <c r="G17" s="107">
        <f>IF($F17="","",IFERROR(ROUNDDOWN($F17/$C$3,2),""))</f>
        <v/>
      </c>
      <c r="H17" s="108" t="n"/>
      <c r="I17" s="108" t="n"/>
      <c r="J17" s="97" t="n"/>
      <c r="K17" s="94" t="n"/>
      <c r="L17" s="99">
        <f>IF($B17="","",記入例_04_配分計画!$J17)</f>
        <v/>
      </c>
      <c r="M17" s="99">
        <f>IF($B17="","",$J17+$L17)</f>
        <v/>
      </c>
      <c r="N17" s="109">
        <f>IF($B17="","",IF($K17&lt;&gt;"該当","－",IF($J17&gt;=4600000,"－（改善前から460万円以上のため対象外・通知3(1)⑤）",IF($M17&gt;=4600000,"○","× 不足 "&amp;TEXT(4600000-$M17,"#,##0")&amp;"円"))))</f>
        <v/>
      </c>
      <c r="O17" s="71">
        <f>IF($B17="","",IF(ROUND($H17+$I17,2)=ROUND($G17,2),"○","⚠ 按分合計が常勤換算と不一致"))</f>
        <v/>
      </c>
    </row>
    <row r="18" ht="15" customHeight="1" s="72">
      <c r="A18" s="124" t="n">
        <v>12</v>
      </c>
      <c r="B18" s="94" t="n"/>
      <c r="C18" s="94" t="n"/>
      <c r="D18" s="94" t="n"/>
      <c r="E18" s="94" t="n"/>
      <c r="F18" s="94" t="n"/>
      <c r="G18" s="107">
        <f>IF($F18="","",IFERROR(ROUNDDOWN($F18/$C$3,2),""))</f>
        <v/>
      </c>
      <c r="H18" s="108" t="n"/>
      <c r="I18" s="108" t="n"/>
      <c r="J18" s="97" t="n"/>
      <c r="K18" s="94" t="n"/>
      <c r="L18" s="99">
        <f>IF($B18="","",記入例_04_配分計画!$J18)</f>
        <v/>
      </c>
      <c r="M18" s="99">
        <f>IF($B18="","",$J18+$L18)</f>
        <v/>
      </c>
      <c r="N18" s="109">
        <f>IF($B18="","",IF($K18&lt;&gt;"該当","－",IF($J18&gt;=4600000,"－（改善前から460万円以上のため対象外・通知3(1)⑤）",IF($M18&gt;=4600000,"○","× 不足 "&amp;TEXT(4600000-$M18,"#,##0")&amp;"円"))))</f>
        <v/>
      </c>
      <c r="O18" s="71">
        <f>IF($B18="","",IF(ROUND($H18+$I18,2)=ROUND($G18,2),"○","⚠ 按分合計が常勤換算と不一致"))</f>
        <v/>
      </c>
    </row>
    <row r="19" ht="15" customHeight="1" s="72">
      <c r="A19" s="124" t="n">
        <v>13</v>
      </c>
      <c r="B19" s="94" t="n"/>
      <c r="C19" s="94" t="n"/>
      <c r="D19" s="94" t="n"/>
      <c r="E19" s="94" t="n"/>
      <c r="F19" s="94" t="n"/>
      <c r="G19" s="107">
        <f>IF($F19="","",IFERROR(ROUNDDOWN($F19/$C$3,2),""))</f>
        <v/>
      </c>
      <c r="H19" s="108" t="n"/>
      <c r="I19" s="108" t="n"/>
      <c r="J19" s="97" t="n"/>
      <c r="K19" s="94" t="n"/>
      <c r="L19" s="99">
        <f>IF($B19="","",記入例_04_配分計画!$J19)</f>
        <v/>
      </c>
      <c r="M19" s="99">
        <f>IF($B19="","",$J19+$L19)</f>
        <v/>
      </c>
      <c r="N19" s="109">
        <f>IF($B19="","",IF($K19&lt;&gt;"該当","－",IF($J19&gt;=4600000,"－（改善前から460万円以上のため対象外・通知3(1)⑤）",IF($M19&gt;=4600000,"○","× 不足 "&amp;TEXT(4600000-$M19,"#,##0")&amp;"円"))))</f>
        <v/>
      </c>
      <c r="O19" s="71">
        <f>IF($B19="","",IF(ROUND($H19+$I19,2)=ROUND($G19,2),"○","⚠ 按分合計が常勤換算と不一致"))</f>
        <v/>
      </c>
    </row>
    <row r="20" ht="15" customHeight="1" s="72">
      <c r="A20" s="124" t="n">
        <v>14</v>
      </c>
      <c r="B20" s="94" t="n"/>
      <c r="C20" s="94" t="n"/>
      <c r="D20" s="94" t="n"/>
      <c r="E20" s="94" t="n"/>
      <c r="F20" s="94" t="n"/>
      <c r="G20" s="107">
        <f>IF($F20="","",IFERROR(ROUNDDOWN($F20/$C$3,2),""))</f>
        <v/>
      </c>
      <c r="H20" s="108" t="n"/>
      <c r="I20" s="108" t="n"/>
      <c r="J20" s="97" t="n"/>
      <c r="K20" s="94" t="n"/>
      <c r="L20" s="99">
        <f>IF($B20="","",記入例_04_配分計画!$J20)</f>
        <v/>
      </c>
      <c r="M20" s="99">
        <f>IF($B20="","",$J20+$L20)</f>
        <v/>
      </c>
      <c r="N20" s="109">
        <f>IF($B20="","",IF($K20&lt;&gt;"該当","－",IF($J20&gt;=4600000,"－（改善前から460万円以上のため対象外・通知3(1)⑤）",IF($M20&gt;=4600000,"○","× 不足 "&amp;TEXT(4600000-$M20,"#,##0")&amp;"円"))))</f>
        <v/>
      </c>
      <c r="O20" s="71">
        <f>IF($B20="","",IF(ROUND($H20+$I20,2)=ROUND($G20,2),"○","⚠ 按分合計が常勤換算と不一致"))</f>
        <v/>
      </c>
    </row>
    <row r="21" ht="15" customHeight="1" s="72">
      <c r="A21" s="124" t="n">
        <v>15</v>
      </c>
      <c r="B21" s="94" t="n"/>
      <c r="C21" s="94" t="n"/>
      <c r="D21" s="94" t="n"/>
      <c r="E21" s="94" t="n"/>
      <c r="F21" s="94" t="n"/>
      <c r="G21" s="107">
        <f>IF($F21="","",IFERROR(ROUNDDOWN($F21/$C$3,2),""))</f>
        <v/>
      </c>
      <c r="H21" s="108" t="n"/>
      <c r="I21" s="108" t="n"/>
      <c r="J21" s="97" t="n"/>
      <c r="K21" s="94" t="n"/>
      <c r="L21" s="99">
        <f>IF($B21="","",記入例_04_配分計画!$J21)</f>
        <v/>
      </c>
      <c r="M21" s="99">
        <f>IF($B21="","",$J21+$L21)</f>
        <v/>
      </c>
      <c r="N21" s="109">
        <f>IF($B21="","",IF($K21&lt;&gt;"該当","－",IF($J21&gt;=4600000,"－（改善前から460万円以上のため対象外・通知3(1)⑤）",IF($M21&gt;=4600000,"○","× 不足 "&amp;TEXT(4600000-$M21,"#,##0")&amp;"円"))))</f>
        <v/>
      </c>
      <c r="O21" s="71">
        <f>IF($B21="","",IF(ROUND($H21+$I21,2)=ROUND($G21,2),"○","⚠ 按分合計が常勤換算と不一致"))</f>
        <v/>
      </c>
    </row>
    <row r="22" ht="15" customHeight="1" s="72">
      <c r="A22" s="124" t="n">
        <v>16</v>
      </c>
      <c r="B22" s="94" t="n"/>
      <c r="C22" s="94" t="n"/>
      <c r="D22" s="94" t="n"/>
      <c r="E22" s="94" t="n"/>
      <c r="F22" s="94" t="n"/>
      <c r="G22" s="107">
        <f>IF($F22="","",IFERROR(ROUNDDOWN($F22/$C$3,2),""))</f>
        <v/>
      </c>
      <c r="H22" s="108" t="n"/>
      <c r="I22" s="108" t="n"/>
      <c r="J22" s="97" t="n"/>
      <c r="K22" s="94" t="n"/>
      <c r="L22" s="99">
        <f>IF($B22="","",記入例_04_配分計画!$J22)</f>
        <v/>
      </c>
      <c r="M22" s="99">
        <f>IF($B22="","",$J22+$L22)</f>
        <v/>
      </c>
      <c r="N22" s="109">
        <f>IF($B22="","",IF($K22&lt;&gt;"該当","－",IF($J22&gt;=4600000,"－（改善前から460万円以上のため対象外・通知3(1)⑤）",IF($M22&gt;=4600000,"○","× 不足 "&amp;TEXT(4600000-$M22,"#,##0")&amp;"円"))))</f>
        <v/>
      </c>
      <c r="O22" s="71">
        <f>IF($B22="","",IF(ROUND($H22+$I22,2)=ROUND($G22,2),"○","⚠ 按分合計が常勤換算と不一致"))</f>
        <v/>
      </c>
    </row>
    <row r="23" ht="15" customHeight="1" s="72">
      <c r="A23" s="124" t="n">
        <v>17</v>
      </c>
      <c r="B23" s="94" t="n"/>
      <c r="C23" s="94" t="n"/>
      <c r="D23" s="94" t="n"/>
      <c r="E23" s="94" t="n"/>
      <c r="F23" s="94" t="n"/>
      <c r="G23" s="107">
        <f>IF($F23="","",IFERROR(ROUNDDOWN($F23/$C$3,2),""))</f>
        <v/>
      </c>
      <c r="H23" s="108" t="n"/>
      <c r="I23" s="108" t="n"/>
      <c r="J23" s="97" t="n"/>
      <c r="K23" s="94" t="n"/>
      <c r="L23" s="99">
        <f>IF($B23="","",記入例_04_配分計画!$J23)</f>
        <v/>
      </c>
      <c r="M23" s="99">
        <f>IF($B23="","",$J23+$L23)</f>
        <v/>
      </c>
      <c r="N23" s="109">
        <f>IF($B23="","",IF($K23&lt;&gt;"該当","－",IF($J23&gt;=4600000,"－（改善前から460万円以上のため対象外・通知3(1)⑤）",IF($M23&gt;=4600000,"○","× 不足 "&amp;TEXT(4600000-$M23,"#,##0")&amp;"円"))))</f>
        <v/>
      </c>
      <c r="O23" s="71">
        <f>IF($B23="","",IF(ROUND($H23+$I23,2)=ROUND($G23,2),"○","⚠ 按分合計が常勤換算と不一致"))</f>
        <v/>
      </c>
    </row>
    <row r="24" ht="15" customHeight="1" s="72">
      <c r="A24" s="124" t="n">
        <v>18</v>
      </c>
      <c r="B24" s="94" t="n"/>
      <c r="C24" s="94" t="n"/>
      <c r="D24" s="94" t="n"/>
      <c r="E24" s="94" t="n"/>
      <c r="F24" s="94" t="n"/>
      <c r="G24" s="107">
        <f>IF($F24="","",IFERROR(ROUNDDOWN($F24/$C$3,2),""))</f>
        <v/>
      </c>
      <c r="H24" s="108" t="n"/>
      <c r="I24" s="108" t="n"/>
      <c r="J24" s="97" t="n"/>
      <c r="K24" s="94" t="n"/>
      <c r="L24" s="99">
        <f>IF($B24="","",記入例_04_配分計画!$J24)</f>
        <v/>
      </c>
      <c r="M24" s="99">
        <f>IF($B24="","",$J24+$L24)</f>
        <v/>
      </c>
      <c r="N24" s="109">
        <f>IF($B24="","",IF($K24&lt;&gt;"該当","－",IF($J24&gt;=4600000,"－（改善前から460万円以上のため対象外・通知3(1)⑤）",IF($M24&gt;=4600000,"○","× 不足 "&amp;TEXT(4600000-$M24,"#,##0")&amp;"円"))))</f>
        <v/>
      </c>
      <c r="O24" s="71">
        <f>IF($B24="","",IF(ROUND($H24+$I24,2)=ROUND($G24,2),"○","⚠ 按分合計が常勤換算と不一致"))</f>
        <v/>
      </c>
    </row>
    <row r="25" ht="15" customHeight="1" s="72">
      <c r="A25" s="124" t="n">
        <v>19</v>
      </c>
      <c r="B25" s="94" t="n"/>
      <c r="C25" s="94" t="n"/>
      <c r="D25" s="94" t="n"/>
      <c r="E25" s="94" t="n"/>
      <c r="F25" s="94" t="n"/>
      <c r="G25" s="107">
        <f>IF($F25="","",IFERROR(ROUNDDOWN($F25/$C$3,2),""))</f>
        <v/>
      </c>
      <c r="H25" s="108" t="n"/>
      <c r="I25" s="108" t="n"/>
      <c r="J25" s="97" t="n"/>
      <c r="K25" s="94" t="n"/>
      <c r="L25" s="99">
        <f>IF($B25="","",記入例_04_配分計画!$J25)</f>
        <v/>
      </c>
      <c r="M25" s="99">
        <f>IF($B25="","",$J25+$L25)</f>
        <v/>
      </c>
      <c r="N25" s="109">
        <f>IF($B25="","",IF($K25&lt;&gt;"該当","－",IF($J25&gt;=4600000,"－（改善前から460万円以上のため対象外・通知3(1)⑤）",IF($M25&gt;=4600000,"○","× 不足 "&amp;TEXT(4600000-$M25,"#,##0")&amp;"円"))))</f>
        <v/>
      </c>
      <c r="O25" s="71">
        <f>IF($B25="","",IF(ROUND($H25+$I25,2)=ROUND($G25,2),"○","⚠ 按分合計が常勤換算と不一致"))</f>
        <v/>
      </c>
    </row>
    <row r="26" ht="15" customHeight="1" s="72">
      <c r="A26" s="124" t="n">
        <v>20</v>
      </c>
      <c r="B26" s="94" t="n"/>
      <c r="C26" s="94" t="n"/>
      <c r="D26" s="94" t="n"/>
      <c r="E26" s="94" t="n"/>
      <c r="F26" s="94" t="n"/>
      <c r="G26" s="107">
        <f>IF($F26="","",IFERROR(ROUNDDOWN($F26/$C$3,2),""))</f>
        <v/>
      </c>
      <c r="H26" s="108" t="n"/>
      <c r="I26" s="108" t="n"/>
      <c r="J26" s="97" t="n"/>
      <c r="K26" s="94" t="n"/>
      <c r="L26" s="99">
        <f>IF($B26="","",記入例_04_配分計画!$J26)</f>
        <v/>
      </c>
      <c r="M26" s="99">
        <f>IF($B26="","",$J26+$L26)</f>
        <v/>
      </c>
      <c r="N26" s="109">
        <f>IF($B26="","",IF($K26&lt;&gt;"該当","－",IF($J26&gt;=4600000,"－（改善前から460万円以上のため対象外・通知3(1)⑤）",IF($M26&gt;=4600000,"○","× 不足 "&amp;TEXT(4600000-$M26,"#,##0")&amp;"円"))))</f>
        <v/>
      </c>
      <c r="O26" s="71">
        <f>IF($B26="","",IF(ROUND($H26+$I26,2)=ROUND($G26,2),"○","⚠ 按分合計が常勤換算と不一致"))</f>
        <v/>
      </c>
    </row>
    <row r="27" ht="15" customHeight="1" s="72">
      <c r="A27" s="101" t="inlineStr">
        <is>
          <t>合計</t>
        </is>
      </c>
      <c r="B27" s="102" t="n"/>
      <c r="C27" s="102" t="n"/>
      <c r="D27" s="102" t="n"/>
      <c r="E27" s="102" t="n"/>
      <c r="F27" s="103" t="n"/>
      <c r="G27" s="110">
        <f>SUM(G7:G26)</f>
        <v/>
      </c>
      <c r="H27" s="110">
        <f>SUM(H7:H26)</f>
        <v/>
      </c>
      <c r="I27" s="110">
        <f>SUM(I7:I26)</f>
        <v/>
      </c>
      <c r="J27" s="104">
        <f>SUM(J7:J26)</f>
        <v/>
      </c>
      <c r="K27" s="101" t="n"/>
      <c r="L27" s="104">
        <f>SUM(L7:L26)</f>
        <v/>
      </c>
      <c r="M27" s="104">
        <f>SUM(M7:M26)</f>
        <v/>
      </c>
      <c r="N27" s="101">
        <f>IF(COUNTA(B7:B26)=0,"－ 職員未登録",IF(COUNTIF(N7:N26,"○")&gt;=1,"○ キャリアパス要件Ⅳ充足","× 460万円以上の職員なし"))</f>
        <v/>
      </c>
    </row>
    <row r="28"/>
    <row r="29" ht="15" customHeight="1" s="72">
      <c r="A29" s="90">
        <f>("福祉・介護職員の常勤換算：")&amp;TEXT(SUMIF($D$7:$D$26,"福祉・介護職員",$G$7:$G$26),"0.00")&amp;"／その他の職員："&amp;TEXT(SUMIF($D$7:$D$26,"その他の職員",$G$7:$G$26),"0.00")</f>
        <v/>
      </c>
    </row>
    <row r="30"/>
    <row r="31" ht="15" customHeight="1" s="72">
      <c r="A31" s="82" t="inlineStr">
        <is>
          <t>Q&amp;A問5-5：サービス区分の異なる加算算定対象サービスを一体的に実施し、同一の就業規則等が適用されるなど労務管理が一体と考えられる場合は同一事業所とみなし、460万円以上の職員は合計で1人以上でよい。</t>
        </is>
      </c>
    </row>
  </sheetData>
  <mergeCells count="3">
    <mergeCell ref="A1:N1"/>
    <mergeCell ref="A2:N2"/>
    <mergeCell ref="A27:F27"/>
  </mergeCells>
  <conditionalFormatting sqref="N7:N26">
    <cfRule type="expression" rank="0" priority="2" equalAverage="0" aboveAverage="0" dxfId="0" text="" percent="0" bottom="0">
      <formula>LEFT(N7,1)="○"</formula>
    </cfRule>
    <cfRule type="expression" rank="0" priority="3" equalAverage="0" aboveAverage="0" dxfId="1" text="" percent="0" bottom="0">
      <formula>LEFT(N7,1)="×"</formula>
    </cfRule>
    <cfRule type="expression" rank="0" priority="4" equalAverage="0" aboveAverage="0" dxfId="2" text="" percent="0" bottom="0">
      <formula>OR(LEFT(N7,1)="△",LEFT(N7,1)="⚠")</formula>
    </cfRule>
  </conditionalFormatting>
  <dataValidations count="3">
    <dataValidation sqref="D7:D26" showDropDown="0" showInputMessage="0" showErrorMessage="0" allowBlank="1" type="list" errorStyle="stop" operator="between">
      <formula1>"福祉・介護職員,その他の職員"</formula1>
      <formula2>0</formula2>
    </dataValidation>
    <dataValidation sqref="E7:E26" showDropDown="0" showInputMessage="0" showErrorMessage="0" allowBlank="1" type="list" errorStyle="stop" operator="between">
      <formula1>"常勤,非常勤"</formula1>
      <formula2>0</formula2>
    </dataValidation>
    <dataValidation sqref="K7:K26" showDropDown="0" showInputMessage="0" showErrorMessage="0" allowBlank="1" type="list" errorStyle="stop" operator="between">
      <formula1>"該当,非該当"</formula1>
      <formula2>0</formula2>
    </dataValidation>
  </dataValidations>
  <printOptions horizontalCentered="0" verticalCentered="0" headings="0" gridLines="0" gridLinesSet="1"/>
  <pageMargins left="0.390277777777778" right="0.390277777777778" top="0.590277777777778" bottom="0.590277777777778" header="0.511811023622047" footer="0.5"/>
  <pageSetup orientation="landscape" paperSize="9" scale="100" fitToHeight="0" fitToWidth="1" pageOrder="downThenOver" blackAndWhite="0" draft="0" horizontalDpi="300" verticalDpi="300" copies="1"/>
  <headerFooter differentOddEven="0" differentFirst="0">
    <oddHeader/>
    <oddFooter>&amp;L&amp;"Calibri,Regular"&amp;7 最終確認日 2026-08-14 ／ 根拠：障障発0331第1号・こ支障第78号（令和8年3月31日）、告示122号 別表第1の13・別表第3の11 ／ 発行元：ROOTS（株式会社INU）</oddFooter>
    <evenHeader/>
    <evenFooter/>
    <firstHeader/>
    <firstFooter/>
  </headerFooter>
</worksheet>
</file>

<file path=xl/worksheets/sheet15.xml><?xml version="1.0" encoding="utf-8"?>
<worksheet xmlns="http://schemas.openxmlformats.org/spreadsheetml/2006/main">
  <sheetPr filterMode="0">
    <outlinePr summaryBelow="1" summaryRight="1"/>
    <pageSetUpPr fitToPage="1"/>
  </sheetPr>
  <dimension ref="A1:L46"/>
  <sheetViews>
    <sheetView showFormulas="0" showGridLines="1" showRowColHeaders="1" showZeros="1" rightToLeft="0" tabSelected="0" showOutlineSymbols="1" defaultGridColor="1" view="normal" topLeftCell="A1" colorId="64" zoomScale="100" zoomScaleNormal="100" zoomScalePageLayoutView="100" workbookViewId="0">
      <pane xSplit="2" ySplit="6" topLeftCell="C7" activePane="bottomRight" state="frozen"/>
      <selection pane="topLeft" activeCell="A1" activeCellId="0" sqref="A1"/>
      <selection pane="topRight" activeCell="C1" activeCellId="0" sqref="C1"/>
      <selection pane="bottomLeft" activeCell="A7" activeCellId="0" sqref="A7"/>
      <selection pane="bottomRight" activeCell="A1" activeCellId="0" sqref="A1"/>
    </sheetView>
  </sheetViews>
  <sheetFormatPr baseColWidth="8" defaultColWidth="7.89453125" defaultRowHeight="15" customHeight="0" zeroHeight="0" outlineLevelRow="0"/>
  <cols>
    <col width="4.55" customWidth="1" style="71" min="1" max="1"/>
    <col width="12.74" customWidth="1" style="71" min="2" max="2"/>
    <col width="8.19" customWidth="1" style="71" min="3" max="3"/>
    <col width="11.83" customWidth="1" style="71" min="4" max="4"/>
    <col width="8.19" customWidth="1" style="71" min="5" max="5"/>
    <col width="11.83" customWidth="1" style="71" min="6" max="6"/>
    <col width="8.19" customWidth="1" style="71" min="7" max="7"/>
    <col width="12.74" customWidth="1" style="71" min="8" max="11"/>
    <col width="23.66" customWidth="1" style="71" min="12" max="12"/>
  </cols>
  <sheetData>
    <row r="1" ht="21.6" customHeight="1" s="72">
      <c r="A1" s="73" t="inlineStr">
        <is>
          <t>【記入例】04 配分計画表（職員別・賃金項目別）</t>
        </is>
      </c>
    </row>
    <row r="2" ht="24" customHeight="1" s="72">
      <c r="A2" s="81" t="inlineStr">
        <is>
          <t>このシートは国の届出様式ではありません。届出は指定権者が案内する別紙様式2-1〜2-3（計画書）／別紙様式3-1・3-2（実績報告書）を使ってください。</t>
        </is>
      </c>
    </row>
    <row r="3" ht="15" customHeight="1" s="72">
      <c r="A3" s="71" t="inlineStr">
        <is>
          <t>法定福利費等 事業主負担率</t>
        </is>
      </c>
      <c r="C3" s="111" t="n">
        <v>0.16</v>
      </c>
      <c r="D3" s="81" t="inlineStr">
        <is>
          <t>合理的な方法に基づく概算で可（Q&amp;A問1-7）。退職手当共済の掛金など任意加入制度分は含めない。</t>
        </is>
      </c>
    </row>
    <row r="4" ht="15" customHeight="1" s="72">
      <c r="A4" s="81" t="inlineStr">
        <is>
          <t>氏名・常勤換算は「記入例_03_職員台帳」から自動で引かれる。ベースアップは令和7年度と比べて増加した加算額を原資とする新たな賃金改善に充てるのが基本（通知2(2)）。</t>
        </is>
      </c>
    </row>
    <row r="5" ht="15" customHeight="1" s="72">
      <c r="A5" s="81" t="inlineStr">
        <is>
          <t>「決まって毎月支払われる手当」に通勤手当・扶養手当など個人的事情により支給される手当は含まれない（Q&amp;A問1-3）。時給・日給の引上げは基本給の引上げとして扱ってよい（Q&amp;A問1-4）。</t>
        </is>
      </c>
    </row>
    <row r="6" ht="33.75" customHeight="1" s="72">
      <c r="A6" s="83" t="inlineStr">
        <is>
          <t>No</t>
        </is>
      </c>
      <c r="B6" s="84" t="inlineStr">
        <is>
          <t>氏名</t>
        </is>
      </c>
      <c r="C6" s="84" t="inlineStr">
        <is>
          <t>常勤換算</t>
        </is>
      </c>
      <c r="D6" s="84" t="inlineStr">
        <is>
          <t>ベースアップ 月額</t>
        </is>
      </c>
      <c r="E6" s="84" t="inlineStr">
        <is>
          <t>適用月数</t>
        </is>
      </c>
      <c r="F6" s="84" t="inlineStr">
        <is>
          <t>処遇改善手当 月額</t>
        </is>
      </c>
      <c r="G6" s="84" t="inlineStr">
        <is>
          <t>適用月数</t>
        </is>
      </c>
      <c r="H6" s="84" t="inlineStr">
        <is>
          <t>賞与・一時金 年額</t>
        </is>
      </c>
      <c r="I6" s="84" t="inlineStr">
        <is>
          <t>月額賃金改善（年）</t>
        </is>
      </c>
      <c r="J6" s="84" t="inlineStr">
        <is>
          <t>賃金改善（賞与込）</t>
        </is>
      </c>
      <c r="K6" s="84" t="inlineStr">
        <is>
          <t>常勤換算1.0あたり</t>
        </is>
      </c>
      <c r="L6" s="84" t="inlineStr">
        <is>
          <t>配分の偏り（自主点検）</t>
        </is>
      </c>
    </row>
    <row r="7" ht="15" customHeight="1" s="72">
      <c r="A7" s="124" t="n">
        <v>1</v>
      </c>
      <c r="B7" s="109">
        <f>IF(記入例_03_職員台帳!$B7="","",記入例_03_職員台帳!$B7)</f>
        <v/>
      </c>
      <c r="C7" s="107">
        <f>IF($B7="","",記入例_03_職員台帳!$G7)</f>
        <v/>
      </c>
      <c r="D7" s="97" t="n">
        <v>13500</v>
      </c>
      <c r="E7" s="94" t="n">
        <v>10</v>
      </c>
      <c r="F7" s="97" t="n">
        <v>22000</v>
      </c>
      <c r="G7" s="94" t="n">
        <v>12</v>
      </c>
      <c r="H7" s="97" t="n">
        <v>394000</v>
      </c>
      <c r="I7" s="99">
        <f>IF($B7="","",$D7*$E7+$F7*$G7)</f>
        <v/>
      </c>
      <c r="J7" s="99">
        <f>IF($B7="","",$I7+$H7)</f>
        <v/>
      </c>
      <c r="K7" s="99">
        <f>IFERROR($J7/$C7,"")</f>
        <v/>
      </c>
      <c r="L7" s="109">
        <f>IF($B7="","",IF($K7&gt;$K$27*2,"⚠ 平均の2倍超",IF($K7&lt;$K$27*0.5,"⚠ 平均の0.5倍未満","○ 範囲内")))</f>
        <v/>
      </c>
    </row>
    <row r="8" ht="15" customHeight="1" s="72">
      <c r="A8" s="124" t="n">
        <v>2</v>
      </c>
      <c r="B8" s="109">
        <f>IF(記入例_03_職員台帳!$B8="","",記入例_03_職員台帳!$B8)</f>
        <v/>
      </c>
      <c r="C8" s="107">
        <f>IF($B8="","",記入例_03_職員台帳!$G8)</f>
        <v/>
      </c>
      <c r="D8" s="97" t="n">
        <v>13500</v>
      </c>
      <c r="E8" s="94" t="n">
        <v>10</v>
      </c>
      <c r="F8" s="97" t="n">
        <v>22000</v>
      </c>
      <c r="G8" s="94" t="n">
        <v>12</v>
      </c>
      <c r="H8" s="97" t="n">
        <v>632000</v>
      </c>
      <c r="I8" s="99">
        <f>IF($B8="","",$D8*$E8+$F8*$G8)</f>
        <v/>
      </c>
      <c r="J8" s="99">
        <f>IF($B8="","",$I8+$H8)</f>
        <v/>
      </c>
      <c r="K8" s="99">
        <f>IFERROR($J8/$C8,"")</f>
        <v/>
      </c>
      <c r="L8" s="109">
        <f>IF($B8="","",IF($K8&gt;$K$27*2,"⚠ 平均の2倍超",IF($K8&lt;$K$27*0.5,"⚠ 平均の0.5倍未満","○ 範囲内")))</f>
        <v/>
      </c>
    </row>
    <row r="9" ht="15" customHeight="1" s="72">
      <c r="A9" s="124" t="n">
        <v>3</v>
      </c>
      <c r="B9" s="109">
        <f>IF(記入例_03_職員台帳!$B9="","",記入例_03_職員台帳!$B9)</f>
        <v/>
      </c>
      <c r="C9" s="107">
        <f>IF($B9="","",記入例_03_職員台帳!$G9)</f>
        <v/>
      </c>
      <c r="D9" s="97" t="n">
        <v>13500</v>
      </c>
      <c r="E9" s="94" t="n">
        <v>10</v>
      </c>
      <c r="F9" s="97" t="n">
        <v>22000</v>
      </c>
      <c r="G9" s="94" t="n">
        <v>12</v>
      </c>
      <c r="H9" s="97" t="n">
        <v>394000</v>
      </c>
      <c r="I9" s="99">
        <f>IF($B9="","",$D9*$E9+$F9*$G9)</f>
        <v/>
      </c>
      <c r="J9" s="99">
        <f>IF($B9="","",$I9+$H9)</f>
        <v/>
      </c>
      <c r="K9" s="99">
        <f>IFERROR($J9/$C9,"")</f>
        <v/>
      </c>
      <c r="L9" s="109">
        <f>IF($B9="","",IF($K9&gt;$K$27*2,"⚠ 平均の2倍超",IF($K9&lt;$K$27*0.5,"⚠ 平均の0.5倍未満","○ 範囲内")))</f>
        <v/>
      </c>
    </row>
    <row r="10" ht="15" customHeight="1" s="72">
      <c r="A10" s="124" t="n">
        <v>4</v>
      </c>
      <c r="B10" s="109">
        <f>IF(記入例_03_職員台帳!$B10="","",記入例_03_職員台帳!$B10)</f>
        <v/>
      </c>
      <c r="C10" s="107">
        <f>IF($B10="","",記入例_03_職員台帳!$G10)</f>
        <v/>
      </c>
      <c r="D10" s="97" t="n">
        <v>13500</v>
      </c>
      <c r="E10" s="94" t="n">
        <v>10</v>
      </c>
      <c r="F10" s="97" t="n">
        <v>22000</v>
      </c>
      <c r="G10" s="94" t="n">
        <v>12</v>
      </c>
      <c r="H10" s="97" t="n">
        <v>394000</v>
      </c>
      <c r="I10" s="99">
        <f>IF($B10="","",$D10*$E10+$F10*$G10)</f>
        <v/>
      </c>
      <c r="J10" s="99">
        <f>IF($B10="","",$I10+$H10)</f>
        <v/>
      </c>
      <c r="K10" s="99">
        <f>IFERROR($J10/$C10,"")</f>
        <v/>
      </c>
      <c r="L10" s="109">
        <f>IF($B10="","",IF($K10&gt;$K$27*2,"⚠ 平均の2倍超",IF($K10&lt;$K$27*0.5,"⚠ 平均の0.5倍未満","○ 範囲内")))</f>
        <v/>
      </c>
    </row>
    <row r="11" ht="15" customHeight="1" s="72">
      <c r="A11" s="124" t="n">
        <v>5</v>
      </c>
      <c r="B11" s="109">
        <f>IF(記入例_03_職員台帳!$B11="","",記入例_03_職員台帳!$B11)</f>
        <v/>
      </c>
      <c r="C11" s="107">
        <f>IF($B11="","",記入例_03_職員台帳!$G11)</f>
        <v/>
      </c>
      <c r="D11" s="97" t="n">
        <v>10800</v>
      </c>
      <c r="E11" s="94" t="n">
        <v>10</v>
      </c>
      <c r="F11" s="97" t="n">
        <v>17600</v>
      </c>
      <c r="G11" s="94" t="n">
        <v>12</v>
      </c>
      <c r="H11" s="97" t="n">
        <v>315000</v>
      </c>
      <c r="I11" s="99">
        <f>IF($B11="","",$D11*$E11+$F11*$G11)</f>
        <v/>
      </c>
      <c r="J11" s="99">
        <f>IF($B11="","",$I11+$H11)</f>
        <v/>
      </c>
      <c r="K11" s="99">
        <f>IFERROR($J11/$C11,"")</f>
        <v/>
      </c>
      <c r="L11" s="109">
        <f>IF($B11="","",IF($K11&gt;$K$27*2,"⚠ 平均の2倍超",IF($K11&lt;$K$27*0.5,"⚠ 平均の0.5倍未満","○ 範囲内")))</f>
        <v/>
      </c>
    </row>
    <row r="12" ht="15" customHeight="1" s="72">
      <c r="A12" s="124" t="n">
        <v>6</v>
      </c>
      <c r="B12" s="109">
        <f>IF(記入例_03_職員台帳!$B12="","",記入例_03_職員台帳!$B12)</f>
        <v/>
      </c>
      <c r="C12" s="107">
        <f>IF($B12="","",記入例_03_職員台帳!$G12)</f>
        <v/>
      </c>
      <c r="D12" s="97" t="n">
        <v>10800</v>
      </c>
      <c r="E12" s="94" t="n">
        <v>10</v>
      </c>
      <c r="F12" s="97" t="n">
        <v>17600</v>
      </c>
      <c r="G12" s="94" t="n">
        <v>12</v>
      </c>
      <c r="H12" s="97" t="n">
        <v>315000</v>
      </c>
      <c r="I12" s="99">
        <f>IF($B12="","",$D12*$E12+$F12*$G12)</f>
        <v/>
      </c>
      <c r="J12" s="99">
        <f>IF($B12="","",$I12+$H12)</f>
        <v/>
      </c>
      <c r="K12" s="99">
        <f>IFERROR($J12/$C12,"")</f>
        <v/>
      </c>
      <c r="L12" s="109">
        <f>IF($B12="","",IF($K12&gt;$K$27*2,"⚠ 平均の2倍超",IF($K12&lt;$K$27*0.5,"⚠ 平均の0.5倍未満","○ 範囲内")))</f>
        <v/>
      </c>
    </row>
    <row r="13" ht="15" customHeight="1" s="72">
      <c r="A13" s="124" t="n">
        <v>7</v>
      </c>
      <c r="B13" s="109">
        <f>IF(記入例_03_職員台帳!$B13="","",記入例_03_職員台帳!$B13)</f>
        <v/>
      </c>
      <c r="C13" s="107">
        <f>IF($B13="","",記入例_03_職員台帳!$G13)</f>
        <v/>
      </c>
      <c r="D13" s="97" t="n">
        <v>8100</v>
      </c>
      <c r="E13" s="94" t="n">
        <v>10</v>
      </c>
      <c r="F13" s="97" t="n">
        <v>13200</v>
      </c>
      <c r="G13" s="94" t="n">
        <v>12</v>
      </c>
      <c r="H13" s="97" t="n">
        <v>236000</v>
      </c>
      <c r="I13" s="99">
        <f>IF($B13="","",$D13*$E13+$F13*$G13)</f>
        <v/>
      </c>
      <c r="J13" s="99">
        <f>IF($B13="","",$I13+$H13)</f>
        <v/>
      </c>
      <c r="K13" s="99">
        <f>IFERROR($J13/$C13,"")</f>
        <v/>
      </c>
      <c r="L13" s="109">
        <f>IF($B13="","",IF($K13&gt;$K$27*2,"⚠ 平均の2倍超",IF($K13&lt;$K$27*0.5,"⚠ 平均の0.5倍未満","○ 範囲内")))</f>
        <v/>
      </c>
    </row>
    <row r="14" ht="15" customHeight="1" s="72">
      <c r="A14" s="124" t="n">
        <v>8</v>
      </c>
      <c r="B14" s="109">
        <f>IF(記入例_03_職員台帳!$B14="","",記入例_03_職員台帳!$B14)</f>
        <v/>
      </c>
      <c r="C14" s="107">
        <f>IF($B14="","",記入例_03_職員台帳!$G14)</f>
        <v/>
      </c>
      <c r="D14" s="97" t="n">
        <v>6750</v>
      </c>
      <c r="E14" s="94" t="n">
        <v>10</v>
      </c>
      <c r="F14" s="97" t="n">
        <v>11000</v>
      </c>
      <c r="G14" s="94" t="n">
        <v>12</v>
      </c>
      <c r="H14" s="97" t="n">
        <v>197000</v>
      </c>
      <c r="I14" s="99">
        <f>IF($B14="","",$D14*$E14+$F14*$G14)</f>
        <v/>
      </c>
      <c r="J14" s="99">
        <f>IF($B14="","",$I14+$H14)</f>
        <v/>
      </c>
      <c r="K14" s="99">
        <f>IFERROR($J14/$C14,"")</f>
        <v/>
      </c>
      <c r="L14" s="109">
        <f>IF($B14="","",IF($K14&gt;$K$27*2,"⚠ 平均の2倍超",IF($K14&lt;$K$27*0.5,"⚠ 平均の0.5倍未満","○ 範囲内")))</f>
        <v/>
      </c>
    </row>
    <row r="15" ht="15" customHeight="1" s="72">
      <c r="A15" s="124" t="n">
        <v>9</v>
      </c>
      <c r="B15" s="109">
        <f>IF(記入例_03_職員台帳!$B15="","",記入例_03_職員台帳!$B15)</f>
        <v/>
      </c>
      <c r="C15" s="107">
        <f>IF($B15="","",記入例_03_職員台帳!$G15)</f>
        <v/>
      </c>
      <c r="D15" s="97" t="n">
        <v>9450</v>
      </c>
      <c r="E15" s="94" t="n">
        <v>10</v>
      </c>
      <c r="F15" s="97" t="n">
        <v>15400</v>
      </c>
      <c r="G15" s="94" t="n">
        <v>12</v>
      </c>
      <c r="H15" s="97" t="n">
        <v>276000</v>
      </c>
      <c r="I15" s="99">
        <f>IF($B15="","",$D15*$E15+$F15*$G15)</f>
        <v/>
      </c>
      <c r="J15" s="99">
        <f>IF($B15="","",$I15+$H15)</f>
        <v/>
      </c>
      <c r="K15" s="99">
        <f>IFERROR($J15/$C15,"")</f>
        <v/>
      </c>
      <c r="L15" s="109">
        <f>IF($B15="","",IF($K15&gt;$K$27*2,"⚠ 平均の2倍超",IF($K15&lt;$K$27*0.5,"⚠ 平均の0.5倍未満","○ 範囲内")))</f>
        <v/>
      </c>
    </row>
    <row r="16" ht="15" customHeight="1" s="72">
      <c r="A16" s="124" t="n">
        <v>10</v>
      </c>
      <c r="B16" s="109">
        <f>IF(記入例_03_職員台帳!$B16="","",記入例_03_職員台帳!$B16)</f>
        <v/>
      </c>
      <c r="C16" s="107">
        <f>IF($B16="","",記入例_03_職員台帳!$G16)</f>
        <v/>
      </c>
      <c r="D16" s="97" t="n">
        <v>8100</v>
      </c>
      <c r="E16" s="94" t="n">
        <v>10</v>
      </c>
      <c r="F16" s="97" t="n">
        <v>13200</v>
      </c>
      <c r="G16" s="94" t="n">
        <v>12</v>
      </c>
      <c r="H16" s="97" t="n">
        <v>236000</v>
      </c>
      <c r="I16" s="99">
        <f>IF($B16="","",$D16*$E16+$F16*$G16)</f>
        <v/>
      </c>
      <c r="J16" s="99">
        <f>IF($B16="","",$I16+$H16)</f>
        <v/>
      </c>
      <c r="K16" s="99">
        <f>IFERROR($J16/$C16,"")</f>
        <v/>
      </c>
      <c r="L16" s="109">
        <f>IF($B16="","",IF($K16&gt;$K$27*2,"⚠ 平均の2倍超",IF($K16&lt;$K$27*0.5,"⚠ 平均の0.5倍未満","○ 範囲内")))</f>
        <v/>
      </c>
    </row>
    <row r="17" ht="15" customHeight="1" s="72">
      <c r="A17" s="124" t="n">
        <v>11</v>
      </c>
      <c r="B17" s="109">
        <f>IF(記入例_03_職員台帳!$B17="","",記入例_03_職員台帳!$B17)</f>
        <v/>
      </c>
      <c r="C17" s="107">
        <f>IF($B17="","",記入例_03_職員台帳!$G17)</f>
        <v/>
      </c>
      <c r="D17" s="97" t="n"/>
      <c r="E17" s="94" t="n"/>
      <c r="F17" s="97" t="n"/>
      <c r="G17" s="94" t="n"/>
      <c r="H17" s="97" t="n"/>
      <c r="I17" s="99">
        <f>IF($B17="","",$D17*$E17+$F17*$G17)</f>
        <v/>
      </c>
      <c r="J17" s="99">
        <f>IF($B17="","",$I17+$H17)</f>
        <v/>
      </c>
      <c r="K17" s="99">
        <f>IFERROR($J17/$C17,"")</f>
        <v/>
      </c>
      <c r="L17" s="109">
        <f>IF($B17="","",IF($K17&gt;$K$27*2,"⚠ 平均の2倍超",IF($K17&lt;$K$27*0.5,"⚠ 平均の0.5倍未満","○ 範囲内")))</f>
        <v/>
      </c>
    </row>
    <row r="18" ht="15" customHeight="1" s="72">
      <c r="A18" s="124" t="n">
        <v>12</v>
      </c>
      <c r="B18" s="109">
        <f>IF(記入例_03_職員台帳!$B18="","",記入例_03_職員台帳!$B18)</f>
        <v/>
      </c>
      <c r="C18" s="107">
        <f>IF($B18="","",記入例_03_職員台帳!$G18)</f>
        <v/>
      </c>
      <c r="D18" s="97" t="n"/>
      <c r="E18" s="94" t="n"/>
      <c r="F18" s="97" t="n"/>
      <c r="G18" s="94" t="n"/>
      <c r="H18" s="97" t="n"/>
      <c r="I18" s="99">
        <f>IF($B18="","",$D18*$E18+$F18*$G18)</f>
        <v/>
      </c>
      <c r="J18" s="99">
        <f>IF($B18="","",$I18+$H18)</f>
        <v/>
      </c>
      <c r="K18" s="99">
        <f>IFERROR($J18/$C18,"")</f>
        <v/>
      </c>
      <c r="L18" s="109">
        <f>IF($B18="","",IF($K18&gt;$K$27*2,"⚠ 平均の2倍超",IF($K18&lt;$K$27*0.5,"⚠ 平均の0.5倍未満","○ 範囲内")))</f>
        <v/>
      </c>
    </row>
    <row r="19" ht="15" customHeight="1" s="72">
      <c r="A19" s="124" t="n">
        <v>13</v>
      </c>
      <c r="B19" s="109">
        <f>IF(記入例_03_職員台帳!$B19="","",記入例_03_職員台帳!$B19)</f>
        <v/>
      </c>
      <c r="C19" s="107">
        <f>IF($B19="","",記入例_03_職員台帳!$G19)</f>
        <v/>
      </c>
      <c r="D19" s="97" t="n"/>
      <c r="E19" s="94" t="n"/>
      <c r="F19" s="97" t="n"/>
      <c r="G19" s="94" t="n"/>
      <c r="H19" s="97" t="n"/>
      <c r="I19" s="99">
        <f>IF($B19="","",$D19*$E19+$F19*$G19)</f>
        <v/>
      </c>
      <c r="J19" s="99">
        <f>IF($B19="","",$I19+$H19)</f>
        <v/>
      </c>
      <c r="K19" s="99">
        <f>IFERROR($J19/$C19,"")</f>
        <v/>
      </c>
      <c r="L19" s="109">
        <f>IF($B19="","",IF($K19&gt;$K$27*2,"⚠ 平均の2倍超",IF($K19&lt;$K$27*0.5,"⚠ 平均の0.5倍未満","○ 範囲内")))</f>
        <v/>
      </c>
    </row>
    <row r="20" ht="15" customHeight="1" s="72">
      <c r="A20" s="124" t="n">
        <v>14</v>
      </c>
      <c r="B20" s="109">
        <f>IF(記入例_03_職員台帳!$B20="","",記入例_03_職員台帳!$B20)</f>
        <v/>
      </c>
      <c r="C20" s="107">
        <f>IF($B20="","",記入例_03_職員台帳!$G20)</f>
        <v/>
      </c>
      <c r="D20" s="97" t="n"/>
      <c r="E20" s="94" t="n"/>
      <c r="F20" s="97" t="n"/>
      <c r="G20" s="94" t="n"/>
      <c r="H20" s="97" t="n"/>
      <c r="I20" s="99">
        <f>IF($B20="","",$D20*$E20+$F20*$G20)</f>
        <v/>
      </c>
      <c r="J20" s="99">
        <f>IF($B20="","",$I20+$H20)</f>
        <v/>
      </c>
      <c r="K20" s="99">
        <f>IFERROR($J20/$C20,"")</f>
        <v/>
      </c>
      <c r="L20" s="109">
        <f>IF($B20="","",IF($K20&gt;$K$27*2,"⚠ 平均の2倍超",IF($K20&lt;$K$27*0.5,"⚠ 平均の0.5倍未満","○ 範囲内")))</f>
        <v/>
      </c>
    </row>
    <row r="21" ht="15" customHeight="1" s="72">
      <c r="A21" s="124" t="n">
        <v>15</v>
      </c>
      <c r="B21" s="109">
        <f>IF(記入例_03_職員台帳!$B21="","",記入例_03_職員台帳!$B21)</f>
        <v/>
      </c>
      <c r="C21" s="107">
        <f>IF($B21="","",記入例_03_職員台帳!$G21)</f>
        <v/>
      </c>
      <c r="D21" s="97" t="n"/>
      <c r="E21" s="94" t="n"/>
      <c r="F21" s="97" t="n"/>
      <c r="G21" s="94" t="n"/>
      <c r="H21" s="97" t="n"/>
      <c r="I21" s="99">
        <f>IF($B21="","",$D21*$E21+$F21*$G21)</f>
        <v/>
      </c>
      <c r="J21" s="99">
        <f>IF($B21="","",$I21+$H21)</f>
        <v/>
      </c>
      <c r="K21" s="99">
        <f>IFERROR($J21/$C21,"")</f>
        <v/>
      </c>
      <c r="L21" s="109">
        <f>IF($B21="","",IF($K21&gt;$K$27*2,"⚠ 平均の2倍超",IF($K21&lt;$K$27*0.5,"⚠ 平均の0.5倍未満","○ 範囲内")))</f>
        <v/>
      </c>
    </row>
    <row r="22" ht="15" customHeight="1" s="72">
      <c r="A22" s="124" t="n">
        <v>16</v>
      </c>
      <c r="B22" s="109">
        <f>IF(記入例_03_職員台帳!$B22="","",記入例_03_職員台帳!$B22)</f>
        <v/>
      </c>
      <c r="C22" s="107">
        <f>IF($B22="","",記入例_03_職員台帳!$G22)</f>
        <v/>
      </c>
      <c r="D22" s="97" t="n"/>
      <c r="E22" s="94" t="n"/>
      <c r="F22" s="97" t="n"/>
      <c r="G22" s="94" t="n"/>
      <c r="H22" s="97" t="n"/>
      <c r="I22" s="99">
        <f>IF($B22="","",$D22*$E22+$F22*$G22)</f>
        <v/>
      </c>
      <c r="J22" s="99">
        <f>IF($B22="","",$I22+$H22)</f>
        <v/>
      </c>
      <c r="K22" s="99">
        <f>IFERROR($J22/$C22,"")</f>
        <v/>
      </c>
      <c r="L22" s="109">
        <f>IF($B22="","",IF($K22&gt;$K$27*2,"⚠ 平均の2倍超",IF($K22&lt;$K$27*0.5,"⚠ 平均の0.5倍未満","○ 範囲内")))</f>
        <v/>
      </c>
    </row>
    <row r="23" ht="15" customHeight="1" s="72">
      <c r="A23" s="124" t="n">
        <v>17</v>
      </c>
      <c r="B23" s="109">
        <f>IF(記入例_03_職員台帳!$B23="","",記入例_03_職員台帳!$B23)</f>
        <v/>
      </c>
      <c r="C23" s="107">
        <f>IF($B23="","",記入例_03_職員台帳!$G23)</f>
        <v/>
      </c>
      <c r="D23" s="97" t="n"/>
      <c r="E23" s="94" t="n"/>
      <c r="F23" s="97" t="n"/>
      <c r="G23" s="94" t="n"/>
      <c r="H23" s="97" t="n"/>
      <c r="I23" s="99">
        <f>IF($B23="","",$D23*$E23+$F23*$G23)</f>
        <v/>
      </c>
      <c r="J23" s="99">
        <f>IF($B23="","",$I23+$H23)</f>
        <v/>
      </c>
      <c r="K23" s="99">
        <f>IFERROR($J23/$C23,"")</f>
        <v/>
      </c>
      <c r="L23" s="109">
        <f>IF($B23="","",IF($K23&gt;$K$27*2,"⚠ 平均の2倍超",IF($K23&lt;$K$27*0.5,"⚠ 平均の0.5倍未満","○ 範囲内")))</f>
        <v/>
      </c>
    </row>
    <row r="24" ht="15" customHeight="1" s="72">
      <c r="A24" s="124" t="n">
        <v>18</v>
      </c>
      <c r="B24" s="109">
        <f>IF(記入例_03_職員台帳!$B24="","",記入例_03_職員台帳!$B24)</f>
        <v/>
      </c>
      <c r="C24" s="107">
        <f>IF($B24="","",記入例_03_職員台帳!$G24)</f>
        <v/>
      </c>
      <c r="D24" s="97" t="n"/>
      <c r="E24" s="94" t="n"/>
      <c r="F24" s="97" t="n"/>
      <c r="G24" s="94" t="n"/>
      <c r="H24" s="97" t="n"/>
      <c r="I24" s="99">
        <f>IF($B24="","",$D24*$E24+$F24*$G24)</f>
        <v/>
      </c>
      <c r="J24" s="99">
        <f>IF($B24="","",$I24+$H24)</f>
        <v/>
      </c>
      <c r="K24" s="99">
        <f>IFERROR($J24/$C24,"")</f>
        <v/>
      </c>
      <c r="L24" s="109">
        <f>IF($B24="","",IF($K24&gt;$K$27*2,"⚠ 平均の2倍超",IF($K24&lt;$K$27*0.5,"⚠ 平均の0.5倍未満","○ 範囲内")))</f>
        <v/>
      </c>
    </row>
    <row r="25" ht="15" customHeight="1" s="72">
      <c r="A25" s="124" t="n">
        <v>19</v>
      </c>
      <c r="B25" s="109">
        <f>IF(記入例_03_職員台帳!$B25="","",記入例_03_職員台帳!$B25)</f>
        <v/>
      </c>
      <c r="C25" s="107">
        <f>IF($B25="","",記入例_03_職員台帳!$G25)</f>
        <v/>
      </c>
      <c r="D25" s="97" t="n"/>
      <c r="E25" s="94" t="n"/>
      <c r="F25" s="97" t="n"/>
      <c r="G25" s="94" t="n"/>
      <c r="H25" s="97" t="n"/>
      <c r="I25" s="99">
        <f>IF($B25="","",$D25*$E25+$F25*$G25)</f>
        <v/>
      </c>
      <c r="J25" s="99">
        <f>IF($B25="","",$I25+$H25)</f>
        <v/>
      </c>
      <c r="K25" s="99">
        <f>IFERROR($J25/$C25,"")</f>
        <v/>
      </c>
      <c r="L25" s="109">
        <f>IF($B25="","",IF($K25&gt;$K$27*2,"⚠ 平均の2倍超",IF($K25&lt;$K$27*0.5,"⚠ 平均の0.5倍未満","○ 範囲内")))</f>
        <v/>
      </c>
    </row>
    <row r="26" ht="15" customHeight="1" s="72">
      <c r="A26" s="124" t="n">
        <v>20</v>
      </c>
      <c r="B26" s="109">
        <f>IF(記入例_03_職員台帳!$B26="","",記入例_03_職員台帳!$B26)</f>
        <v/>
      </c>
      <c r="C26" s="107">
        <f>IF($B26="","",記入例_03_職員台帳!$G26)</f>
        <v/>
      </c>
      <c r="D26" s="97" t="n"/>
      <c r="E26" s="94" t="n"/>
      <c r="F26" s="97" t="n"/>
      <c r="G26" s="94" t="n"/>
      <c r="H26" s="97" t="n"/>
      <c r="I26" s="99">
        <f>IF($B26="","",$D26*$E26+$F26*$G26)</f>
        <v/>
      </c>
      <c r="J26" s="99">
        <f>IF($B26="","",$I26+$H26)</f>
        <v/>
      </c>
      <c r="K26" s="99">
        <f>IFERROR($J26/$C26,"")</f>
        <v/>
      </c>
      <c r="L26" s="109">
        <f>IF($B26="","",IF($K26&gt;$K$27*2,"⚠ 平均の2倍超",IF($K26&lt;$K$27*0.5,"⚠ 平均の0.5倍未満","○ 範囲内")))</f>
        <v/>
      </c>
    </row>
    <row r="27" ht="15" customHeight="1" s="72">
      <c r="A27" s="101" t="inlineStr">
        <is>
          <t>合計</t>
        </is>
      </c>
      <c r="B27" s="103" t="n"/>
      <c r="C27" s="110">
        <f>SUM(C7:C26)</f>
        <v/>
      </c>
      <c r="D27" s="101" t="n"/>
      <c r="E27" s="101" t="n"/>
      <c r="F27" s="101" t="n"/>
      <c r="G27" s="101" t="n"/>
      <c r="H27" s="104">
        <f>SUM(H7:H26)</f>
        <v/>
      </c>
      <c r="I27" s="104">
        <f>SUM(I7:I26)</f>
        <v/>
      </c>
      <c r="J27" s="104">
        <f>SUM(J7:J26)</f>
        <v/>
      </c>
      <c r="K27" s="104">
        <f>IFERROR($J$27/$C$27,"")</f>
        <v/>
      </c>
      <c r="L27" s="101" t="n"/>
    </row>
    <row r="28"/>
    <row r="29" ht="15" customHeight="1" s="72">
      <c r="A29" s="76" t="inlineStr">
        <is>
          <t>集計・要件判定</t>
        </is>
      </c>
    </row>
    <row r="30" ht="15" customHeight="1" s="72">
      <c r="A30" s="112" t="inlineStr">
        <is>
          <t>(a) 賃金改善額（賞与込・法定福利費前）</t>
        </is>
      </c>
      <c r="B30" s="99">
        <f>$J$27</f>
        <v/>
      </c>
    </row>
    <row r="31" ht="15" customHeight="1" s="72">
      <c r="A31" s="112" t="inlineStr">
        <is>
          <t>(b) 法定福利費等 事業主負担の増加分</t>
        </is>
      </c>
      <c r="B31" s="99">
        <f>ROUNDDOWN($J$27*$C$3,0)</f>
        <v/>
      </c>
    </row>
    <row r="32" ht="15" customHeight="1" s="72">
      <c r="A32" s="112" t="inlineStr">
        <is>
          <t>(c) 賃金改善の見込額 合計 ＝ (a)+(b)</t>
        </is>
      </c>
      <c r="B32" s="99">
        <f>$B30+$B31</f>
        <v/>
      </c>
    </row>
    <row r="33" ht="15" customHeight="1" s="72">
      <c r="A33" s="112" t="inlineStr">
        <is>
          <t>(d) ①加算見込額（02シート N列合計）</t>
        </is>
      </c>
      <c r="B33" s="99">
        <f>記入例_02_加算額計算!$N$23</f>
        <v/>
      </c>
    </row>
    <row r="34" ht="15" customHeight="1" s="72">
      <c r="A34" s="112" t="inlineStr">
        <is>
          <t>(e) 必要月額賃金改善額（02シート U列合計）</t>
        </is>
      </c>
      <c r="B34" s="99">
        <f>記入例_02_加算額計算!$U$23</f>
        <v/>
      </c>
    </row>
    <row r="35" ht="15" customHeight="1" s="72">
      <c r="A35" s="112" t="inlineStr">
        <is>
          <t>(f) 令和7年度比 増加加算額（02シート P列合計）</t>
        </is>
      </c>
      <c r="B35" s="99">
        <f>記入例_02_加算額計算!$P$23</f>
        <v/>
      </c>
    </row>
    <row r="36" ht="15" customHeight="1" s="72">
      <c r="A36" s="112" t="inlineStr">
        <is>
          <t>(g) ベースアップ総額</t>
        </is>
      </c>
      <c r="B36" s="99">
        <f>SUMPRODUCT($D$7:$D$26,$E$7:$E$26)</f>
        <v/>
      </c>
    </row>
    <row r="37" ht="15" customHeight="1" s="72">
      <c r="A37" s="112" t="inlineStr">
        <is>
          <t>(h) 月額賃金改善による額（I列合計）</t>
        </is>
      </c>
      <c r="B37" s="99">
        <f>$I$27</f>
        <v/>
      </c>
    </row>
    <row r="38"/>
    <row r="39" ht="15" customHeight="1" s="72">
      <c r="A39" s="90" t="inlineStr">
        <is>
          <t>判定1 加算額以上の賃金改善（通知2(2)）</t>
        </is>
      </c>
      <c r="B39" s="113">
        <f>IF($B33=0,"－ 02_加算額計算が未入力です",IF($B32&gt;=$B33,"○ 充足","× 不足 "&amp;TEXT($B33-$B32,"#,##0")&amp;"円"))</f>
        <v/>
      </c>
      <c r="C39" s="102" t="n"/>
      <c r="D39" s="102" t="n"/>
      <c r="E39" s="102" t="n"/>
      <c r="F39" s="103" t="n"/>
    </row>
    <row r="40" ht="15" customHeight="1" s="72">
      <c r="A40" s="90" t="inlineStr">
        <is>
          <t>判定2 月額賃金改善要件（通知3(1)①／⑧(ウ)）</t>
        </is>
      </c>
      <c r="B40" s="113">
        <f>IF($B34=0,"－ 02_加算額計算が未入力です",IF($B37&gt;=$B34,"○ 充足","× 不足 "&amp;TEXT($B34-$B37,"#,##0")&amp;"円"))</f>
        <v/>
      </c>
      <c r="C40" s="102" t="n"/>
      <c r="D40" s="102" t="n"/>
      <c r="E40" s="102" t="n"/>
      <c r="F40" s="103" t="n"/>
    </row>
    <row r="41" ht="15" customHeight="1" s="72">
      <c r="A41" s="90" t="inlineStr">
        <is>
          <t>判定3 増加加算分の新たな賃金改善（通知2(2)）</t>
        </is>
      </c>
      <c r="B41" s="113">
        <f>IF($B35&lt;=0,"－ 令和7年度比の増加加算額なし（O列を確認）",IF($B36&gt;=$B35,"○ ベースアップで充足","△ 不足 "&amp;TEXT($B35-$B36,"#,##0")&amp;"円 をその他の手当・一時金で補うこと（通知2(2)ただし書）"))</f>
        <v/>
      </c>
      <c r="C41" s="102" t="n"/>
      <c r="D41" s="102" t="n"/>
      <c r="E41" s="102" t="n"/>
      <c r="F41" s="103" t="n"/>
    </row>
    <row r="42" ht="15" customHeight="1" s="72">
      <c r="A42" s="90" t="inlineStr">
        <is>
          <t>判定4 キャリアパス要件Ⅳ（年額460万円）</t>
        </is>
      </c>
      <c r="B42" s="113">
        <f>IF(COUNTA(記入例_03_職員台帳!$B$7:$B$26)=0,"－ 03_職員台帳が未入力です",IF(COUNTIF(記入例_03_職員台帳!$N$7:$N$26,"○")&gt;=1,"○ 充足",IF(記入例_05_職場環境等要件!$J$18&gt;=14,"○ 職場環境等要件14以上で代替","× 460万円以上の職員が未設定")))</f>
        <v/>
      </c>
      <c r="C42" s="102" t="n"/>
      <c r="D42" s="102" t="n"/>
      <c r="E42" s="102" t="n"/>
      <c r="F42" s="103" t="n"/>
    </row>
    <row r="43"/>
    <row r="44" ht="15" customHeight="1" s="72">
      <c r="A44" s="81" t="inlineStr">
        <is>
          <t>配分の偏りチェックは法令上の数値基準ではなく、通知2(2)「職務の内容や勤務の実態に見合わない著しく偏った配分は行わないこと」の自主点検です。範囲外でも合理的な理由を説明できれば差し支えありません。</t>
        </is>
      </c>
    </row>
    <row r="45" ht="15" customHeight="1" s="72">
      <c r="A45" s="81" t="inlineStr">
        <is>
          <t>【国の様式への転記】(c)→別紙様式2-1の2②／(f)→同2③／(g)→同2④／(h)→同3(1)②・3(7-2)④</t>
        </is>
      </c>
    </row>
    <row r="46" ht="17.15" customHeight="1" s="72">
      <c r="A46" s="71" t="inlineStr">
        <is>
          <t>判定2の分子は通年（令和8年4月〜令和9年3月）の月額賃金改善額です。国の別紙様式2-1でも、3(1)②と3(7-2)④は同じ「令和8年度の加算による賃金改善の見込額のうち月額賃金改善による額」を使い、⑧(ウ)の分母だけが6月以降分（4・5月に誓約を利用する場合は4・5月分も加算）になります。</t>
        </is>
      </c>
    </row>
  </sheetData>
  <mergeCells count="8">
    <mergeCell ref="A2:L2"/>
    <mergeCell ref="A29:L29"/>
    <mergeCell ref="B39:F39"/>
    <mergeCell ref="B42:F42"/>
    <mergeCell ref="A1:L1"/>
    <mergeCell ref="A27:B27"/>
    <mergeCell ref="B40:F40"/>
    <mergeCell ref="B41:F41"/>
  </mergeCells>
  <conditionalFormatting sqref="L7:L26">
    <cfRule type="expression" rank="0" priority="2" equalAverage="0" aboveAverage="0" dxfId="0" text="" percent="0" bottom="0">
      <formula>LEFT(L7,1)="○"</formula>
    </cfRule>
    <cfRule type="expression" rank="0" priority="3" equalAverage="0" aboveAverage="0" dxfId="1" text="" percent="0" bottom="0">
      <formula>LEFT(L7,1)="×"</formula>
    </cfRule>
    <cfRule type="expression" rank="0" priority="4" equalAverage="0" aboveAverage="0" dxfId="2" text="" percent="0" bottom="0">
      <formula>OR(LEFT(L7,1)="△",LEFT(L7,1)="⚠")</formula>
    </cfRule>
  </conditionalFormatting>
  <conditionalFormatting sqref="B39">
    <cfRule type="expression" rank="0" priority="5" equalAverage="0" aboveAverage="0" dxfId="0" text="" percent="0" bottom="0">
      <formula>LEFT(B39,1)="○"</formula>
    </cfRule>
    <cfRule type="expression" rank="0" priority="6" equalAverage="0" aboveAverage="0" dxfId="1" text="" percent="0" bottom="0">
      <formula>LEFT(B39,1)="×"</formula>
    </cfRule>
    <cfRule type="expression" rank="0" priority="7" equalAverage="0" aboveAverage="0" dxfId="2" text="" percent="0" bottom="0">
      <formula>OR(LEFT(B39,1)="△",LEFT(B39,1)="⚠")</formula>
    </cfRule>
  </conditionalFormatting>
  <conditionalFormatting sqref="B40">
    <cfRule type="expression" rank="0" priority="8" equalAverage="0" aboveAverage="0" dxfId="0" text="" percent="0" bottom="0">
      <formula>LEFT(B40,1)="○"</formula>
    </cfRule>
    <cfRule type="expression" rank="0" priority="9" equalAverage="0" aboveAverage="0" dxfId="1" text="" percent="0" bottom="0">
      <formula>LEFT(B40,1)="×"</formula>
    </cfRule>
    <cfRule type="expression" rank="0" priority="10" equalAverage="0" aboveAverage="0" dxfId="2" text="" percent="0" bottom="0">
      <formula>OR(LEFT(B40,1)="△",LEFT(B40,1)="⚠")</formula>
    </cfRule>
  </conditionalFormatting>
  <conditionalFormatting sqref="B41">
    <cfRule type="expression" rank="0" priority="11" equalAverage="0" aboveAverage="0" dxfId="0" text="" percent="0" bottom="0">
      <formula>LEFT(B41,1)="○"</formula>
    </cfRule>
    <cfRule type="expression" rank="0" priority="12" equalAverage="0" aboveAverage="0" dxfId="1" text="" percent="0" bottom="0">
      <formula>LEFT(B41,1)="×"</formula>
    </cfRule>
    <cfRule type="expression" rank="0" priority="13" equalAverage="0" aboveAverage="0" dxfId="2" text="" percent="0" bottom="0">
      <formula>OR(LEFT(B41,1)="△",LEFT(B41,1)="⚠")</formula>
    </cfRule>
  </conditionalFormatting>
  <conditionalFormatting sqref="B42">
    <cfRule type="expression" rank="0" priority="14" equalAverage="0" aboveAverage="0" dxfId="0" text="" percent="0" bottom="0">
      <formula>LEFT(B42,1)="○"</formula>
    </cfRule>
    <cfRule type="expression" rank="0" priority="15" equalAverage="0" aboveAverage="0" dxfId="1" text="" percent="0" bottom="0">
      <formula>LEFT(B42,1)="×"</formula>
    </cfRule>
    <cfRule type="expression" rank="0" priority="16" equalAverage="0" aboveAverage="0" dxfId="2" text="" percent="0" bottom="0">
      <formula>OR(LEFT(B42,1)="△",LEFT(B42,1)="⚠")</formula>
    </cfRule>
  </conditionalFormatting>
  <printOptions horizontalCentered="0" verticalCentered="0" headings="0" gridLines="0" gridLinesSet="1"/>
  <pageMargins left="0.390277777777778" right="0.390277777777778" top="0.590277777777778" bottom="0.590277777777778" header="0.511811023622047" footer="0.5"/>
  <pageSetup orientation="landscape" paperSize="9" scale="100" fitToHeight="0" fitToWidth="1" pageOrder="downThenOver" blackAndWhite="0" draft="0" horizontalDpi="300" verticalDpi="300" copies="1"/>
  <headerFooter differentOddEven="0" differentFirst="0">
    <oddHeader/>
    <oddFooter>&amp;L&amp;"Calibri,Regular"&amp;7 最終確認日 2026-08-14 ／ 根拠：障障発0331第1号・こ支障第78号（令和8年3月31日）、告示122号 別表第1の13・別表第3の11 ／ 発行元：ROOTS（株式会社INU）</oddFooter>
    <evenHeader/>
    <evenFooter/>
    <firstHeader/>
    <firstFooter/>
  </headerFooter>
</worksheet>
</file>

<file path=xl/worksheets/sheet16.xml><?xml version="1.0" encoding="utf-8"?>
<worksheet xmlns="http://schemas.openxmlformats.org/spreadsheetml/2006/main">
  <sheetPr filterMode="0">
    <outlinePr summaryBelow="1" summaryRight="1"/>
    <pageSetUpPr fitToPage="1"/>
  </sheetPr>
  <dimension ref="A1:K32"/>
  <sheetViews>
    <sheetView showFormulas="0" showGridLines="1" showRowColHeaders="1" showZeros="1" rightToLeft="0" tabSelected="0" showOutlineSymbols="1" defaultGridColor="1"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baseColWidth="8" defaultColWidth="7.89453125" defaultRowHeight="15" customHeight="0" zeroHeight="0" outlineLevelRow="0"/>
  <cols>
    <col width="4.55" customWidth="1" style="71" min="1" max="1"/>
    <col width="21.84" customWidth="1" style="71" min="2" max="2"/>
    <col width="50.95" customWidth="1" style="71" min="3" max="3"/>
    <col width="27.3" customWidth="1" style="71" min="4" max="4"/>
    <col width="10.92" customWidth="1" style="71" min="5" max="5"/>
    <col width="40.03" customWidth="1" style="71" min="6" max="6"/>
    <col width="1.82" customWidth="1" style="71" min="7" max="7"/>
    <col width="25.47" customWidth="1" style="71" min="8" max="8"/>
    <col width="10.92" customWidth="1" style="71" min="9" max="10"/>
    <col width="20.01" customWidth="1" style="71" min="11" max="11"/>
  </cols>
  <sheetData>
    <row r="1" ht="21.6" customHeight="1" s="72">
      <c r="A1" s="73" t="inlineStr">
        <is>
          <t>【記入例】05 職場環境等要件 28項目チェックリスト（加算Ⅰロ）</t>
        </is>
      </c>
    </row>
    <row r="2" ht="24" customHeight="1" s="72">
      <c r="A2" s="81" t="inlineStr">
        <is>
          <t>このシートは国の届出様式ではありません。届出は指定権者が案内する別紙様式2-1〜2-3（計画書）／別紙様式3-1・3-2（実績報告書）を使ってください。</t>
        </is>
      </c>
    </row>
    <row r="3" ht="15" customHeight="1" s="72">
      <c r="A3" s="138" t="inlineStr">
        <is>
          <t>記入例：加算Ⅰロを算定する多機能型事業所「〇〇」（架空）。選択＝①③／⑤⑧／⑩⑪／⑮⑰／⑱⑳㉑㉒㉓／㉕㉘ の全15項目、生産性向上は5項目（⑱㉑を含む）。1法人1事業所だが㉔は未実施のため、小規模特例ではなく通常の判定で充足している。全体15項目のため、キャリアパス要件Ⅳは職場環境等要件14以上でも代替できる。</t>
        </is>
      </c>
    </row>
    <row r="4" ht="33.75" customHeight="1" s="72">
      <c r="A4" s="83" t="inlineStr">
        <is>
          <t>No</t>
        </is>
      </c>
      <c r="B4" s="84" t="inlineStr">
        <is>
          <t>区分</t>
        </is>
      </c>
      <c r="C4" s="84" t="inlineStr">
        <is>
          <t>項目（別紙1 表3 の原文）</t>
        </is>
      </c>
      <c r="D4" s="84" t="inlineStr">
        <is>
          <t>現場での例（本資料の補足）</t>
        </is>
      </c>
      <c r="E4" s="84" t="inlineStr">
        <is>
          <t>実施状況</t>
        </is>
      </c>
      <c r="F4" s="84" t="inlineStr">
        <is>
          <t>具体的な取組内容（情報公表システム記載文）</t>
        </is>
      </c>
    </row>
    <row r="5" ht="30" customHeight="1" s="72">
      <c r="A5" s="124" t="n">
        <v>1</v>
      </c>
      <c r="B5" s="86" t="inlineStr">
        <is>
          <t>入職促進に向けた取組</t>
        </is>
      </c>
      <c r="C5" s="86" t="inlineStr">
        <is>
          <t>法人や事業所の経営理念や支援方針・人材育成方針、その実現のための施策・仕組みなどの明確化</t>
        </is>
      </c>
      <c r="D5" s="86" t="inlineStr">
        <is>
          <t>理念・支援方針・人材育成方針を文書化し、事業所内掲示やホームページで示す</t>
        </is>
      </c>
      <c r="E5" s="87" t="inlineStr">
        <is>
          <t>実施</t>
        </is>
      </c>
      <c r="F5" s="114" t="inlineStr">
        <is>
          <t>① 経営理念・支援方針・人材育成方針を令和8年4月に文書化し、事業所内掲示とホームページで公表している。</t>
        </is>
      </c>
    </row>
    <row r="6" ht="30" customHeight="1" s="72">
      <c r="A6" s="124" t="n">
        <v>2</v>
      </c>
      <c r="B6" s="86" t="inlineStr">
        <is>
          <t>入職促進に向けた取組</t>
        </is>
      </c>
      <c r="C6" s="86" t="inlineStr">
        <is>
          <t>事業者の共同による採用・人事ローテーション・研修のための制度構築</t>
        </is>
      </c>
      <c r="D6" s="86" t="inlineStr">
        <is>
          <t>法人間・事業者間で合同採用や合同研修を行う</t>
        </is>
      </c>
      <c r="E6" s="87" t="inlineStr">
        <is>
          <t>未実施</t>
        </is>
      </c>
      <c r="F6" s="114" t="n"/>
      <c r="H6" s="76" t="inlineStr">
        <is>
          <t>区分別 判定</t>
        </is>
      </c>
    </row>
    <row r="7" ht="57.75" customHeight="1" s="72">
      <c r="A7" s="124" t="n">
        <v>3</v>
      </c>
      <c r="B7" s="86" t="inlineStr">
        <is>
          <t>入職促進に向けた取組</t>
        </is>
      </c>
      <c r="C7" s="86" t="inlineStr">
        <is>
          <t>他産業からの転職者、主婦層、中高年齢者等、経験者・有資格者にこだわらない幅広い採用の仕組みの構築（採用の実績でも可）</t>
        </is>
      </c>
      <c r="D7" s="86" t="inlineStr">
        <is>
          <t>未経験者向けの同行支援期間や採用実績でも可</t>
        </is>
      </c>
      <c r="E7" s="87" t="inlineStr">
        <is>
          <t>実施</t>
        </is>
      </c>
      <c r="F7" s="114" t="inlineStr">
        <is>
          <t>③ 他産業からの転職者・未経験者を対象に、入職後3か月間の同行支援期間と個別の育成計画を設けて採用している。</t>
        </is>
      </c>
      <c r="H7" s="115" t="inlineStr">
        <is>
          <t>区分</t>
        </is>
      </c>
      <c r="I7" s="115" t="inlineStr">
        <is>
          <t>必要数(Ⅰ・Ⅱ系)</t>
        </is>
      </c>
      <c r="J7" s="115" t="inlineStr">
        <is>
          <t>実施数</t>
        </is>
      </c>
      <c r="K7" s="115" t="inlineStr">
        <is>
          <t>判定</t>
        </is>
      </c>
    </row>
    <row r="8" ht="30" customHeight="1" s="72">
      <c r="A8" s="124" t="n">
        <v>4</v>
      </c>
      <c r="B8" s="86" t="inlineStr">
        <is>
          <t>入職促進に向けた取組</t>
        </is>
      </c>
      <c r="C8" s="86" t="inlineStr">
        <is>
          <t>職業体験の受入れや地域行事への参加や主催等による職業魅力向上の取組の実施</t>
        </is>
      </c>
      <c r="D8" s="86" t="inlineStr">
        <is>
          <t>職場体験・インターン・地域イベントへの出展</t>
        </is>
      </c>
      <c r="E8" s="87" t="inlineStr">
        <is>
          <t>未実施</t>
        </is>
      </c>
      <c r="F8" s="114" t="n"/>
      <c r="H8" s="116" t="inlineStr">
        <is>
          <t>入職促進に向けた取組</t>
        </is>
      </c>
      <c r="I8" s="117" t="n">
        <v>2</v>
      </c>
      <c r="J8" s="109">
        <f>COUNTIFS($B$5:$B$32,$H8,$E$5:$E$32,"実施")+COUNTIFS($B$5:$B$32,$H8,$E$5:$E$32,"誓約")</f>
        <v/>
      </c>
      <c r="K8" s="109">
        <f>IF($J8&gt;=$I8,"○","× あと"&amp;($I8-$J8)&amp;"項目")</f>
        <v/>
      </c>
    </row>
    <row r="9" ht="30" customHeight="1" s="72">
      <c r="A9" s="124" t="n">
        <v>5</v>
      </c>
      <c r="B9" s="86" t="inlineStr">
        <is>
          <t>資質の向上やキャリアアップに向けた支援</t>
        </is>
      </c>
      <c r="C9" s="86" t="inlineStr">
        <is>
          <t>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is>
      </c>
      <c r="D9" s="86" t="inlineStr">
        <is>
          <t>保育士・児発管・強度行動障害支援者養成研修等の受講支援、シフト調整、受講料援助</t>
        </is>
      </c>
      <c r="E9" s="87" t="inlineStr">
        <is>
          <t>実施</t>
        </is>
      </c>
      <c r="F9" s="114" t="inlineStr">
        <is>
          <t>⑤ 保育士資格の取得を目指す職員について、通学日をシフトから外して代替職員を配置し、受講料の2分の1を援助している。</t>
        </is>
      </c>
      <c r="H9" s="116" t="inlineStr">
        <is>
          <t>資質の向上やキャリアアップに向けた支援</t>
        </is>
      </c>
      <c r="I9" s="117" t="n">
        <v>2</v>
      </c>
      <c r="J9" s="109">
        <f>COUNTIFS($B$5:$B$32,$H9,$E$5:$E$32,"実施")+COUNTIFS($B$5:$B$32,$H9,$E$5:$E$32,"誓約")</f>
        <v/>
      </c>
      <c r="K9" s="109">
        <f>IF($J9&gt;=$I9,"○","× あと"&amp;($I9-$J9)&amp;"項目")</f>
        <v/>
      </c>
    </row>
    <row r="10" ht="30" customHeight="1" s="72">
      <c r="A10" s="124" t="n">
        <v>6</v>
      </c>
      <c r="B10" s="86" t="inlineStr">
        <is>
          <t>資質の向上やキャリアアップに向けた支援</t>
        </is>
      </c>
      <c r="C10" s="86" t="inlineStr">
        <is>
          <t>研修の受講やキャリア段位制度等と人事考課との連動によるキャリアサポート制度等の導入</t>
        </is>
      </c>
      <c r="D10" s="86" t="inlineStr">
        <is>
          <t>研修受講歴を人事考課・昇給に反映する仕組み</t>
        </is>
      </c>
      <c r="E10" s="87" t="inlineStr">
        <is>
          <t>未実施</t>
        </is>
      </c>
      <c r="F10" s="114" t="n"/>
      <c r="H10" s="116" t="inlineStr">
        <is>
          <t>両立支援・多様な働き方の推進</t>
        </is>
      </c>
      <c r="I10" s="117" t="n">
        <v>2</v>
      </c>
      <c r="J10" s="109">
        <f>COUNTIFS($B$5:$B$32,$H10,$E$5:$E$32,"実施")+COUNTIFS($B$5:$B$32,$H10,$E$5:$E$32,"誓約")</f>
        <v/>
      </c>
      <c r="K10" s="109">
        <f>IF($J10&gt;=$I10,"○","× あと"&amp;($I10-$J10)&amp;"項目")</f>
        <v/>
      </c>
    </row>
    <row r="11" ht="30" customHeight="1" s="72">
      <c r="A11" s="124" t="n">
        <v>7</v>
      </c>
      <c r="B11" s="86" t="inlineStr">
        <is>
          <t>資質の向上やキャリアアップに向けた支援</t>
        </is>
      </c>
      <c r="C11" s="86" t="inlineStr">
        <is>
          <t>エルダー・メンター（仕事やメンタル面のサポート等をする担当者）制度等導入</t>
        </is>
      </c>
      <c r="D11" s="86" t="inlineStr">
        <is>
          <t>新人1名につき指導担当1名を割り当てる</t>
        </is>
      </c>
      <c r="E11" s="87" t="inlineStr">
        <is>
          <t>未実施</t>
        </is>
      </c>
      <c r="F11" s="114" t="n"/>
      <c r="H11" s="116" t="inlineStr">
        <is>
          <t>腰痛を含む心身の健康管理</t>
        </is>
      </c>
      <c r="I11" s="117" t="n">
        <v>2</v>
      </c>
      <c r="J11" s="109">
        <f>COUNTIFS($B$5:$B$32,$H11,$E$5:$E$32,"実施")+COUNTIFS($B$5:$B$32,$H11,$E$5:$E$32,"誓約")</f>
        <v/>
      </c>
      <c r="K11" s="109">
        <f>IF($J11&gt;=$I11,"○","× あと"&amp;($I11-$J11)&amp;"項目")</f>
        <v/>
      </c>
    </row>
    <row r="12" ht="30" customHeight="1" s="72">
      <c r="A12" s="124" t="n">
        <v>8</v>
      </c>
      <c r="B12" s="86" t="inlineStr">
        <is>
          <t>資質の向上やキャリアアップに向けた支援</t>
        </is>
      </c>
      <c r="C12" s="86" t="inlineStr">
        <is>
          <t>上位者・担当者等によるキャリア面談など、キャリアアップ・働き方等に関する定期的な相談の機会の確保</t>
        </is>
      </c>
      <c r="D12" s="86" t="inlineStr">
        <is>
          <t>管理者・児発管による定期面談（半期に1回等）</t>
        </is>
      </c>
      <c r="E12" s="87" t="inlineStr">
        <is>
          <t>実施</t>
        </is>
      </c>
      <c r="F12" s="114" t="inlineStr">
        <is>
          <t>⑧ 管理者と児童発達支援管理責任者が、全職員に対し半期に1回のキャリア面談を実施している。</t>
        </is>
      </c>
      <c r="H12" s="116" t="inlineStr">
        <is>
          <t>生産性向上（業務改善及び働く環境改善）のための取組</t>
        </is>
      </c>
      <c r="I12" s="117" t="n">
        <v>3</v>
      </c>
      <c r="J12" s="109">
        <f>COUNTIFS($B$5:$B$32,$H12,$E$5:$E$32,"実施")+COUNTIFS($B$5:$B$32,$H12,$E$5:$E$32,"誓約")</f>
        <v/>
      </c>
      <c r="K12" s="109">
        <f>IF(AND($K$20="はい",OR($E$28="実施",$E$28="誓約")),"○（小規模特例・㉔で充足）",IF($J12&gt;=$I12,"○","× あと"&amp;($I12-$J12)&amp;"項目"))</f>
        <v/>
      </c>
    </row>
    <row r="13" ht="30" customHeight="1" s="72">
      <c r="A13" s="124" t="n">
        <v>9</v>
      </c>
      <c r="B13" s="86" t="inlineStr">
        <is>
          <t>両立支援・多様な働き方の推進</t>
        </is>
      </c>
      <c r="C13" s="86" t="inlineStr">
        <is>
          <t>子育てや家族等の介護等と仕事の両立を目指すための休業制度等の充実、事業所内託児施設の整備</t>
        </is>
      </c>
      <c r="D13" s="86" t="inlineStr">
        <is>
          <t>育児・介護休業規程の充実、事業所内託児</t>
        </is>
      </c>
      <c r="E13" s="87" t="inlineStr">
        <is>
          <t>未実施</t>
        </is>
      </c>
      <c r="F13" s="114" t="n"/>
      <c r="H13" s="116" t="inlineStr">
        <is>
          <t>やりがい・働きがいの醸成</t>
        </is>
      </c>
      <c r="I13" s="117" t="n">
        <v>2</v>
      </c>
      <c r="J13" s="109">
        <f>COUNTIFS($B$5:$B$32,$H13,$E$5:$E$32,"実施")+COUNTIFS($B$5:$B$32,$H13,$E$5:$E$32,"誓約")</f>
        <v/>
      </c>
      <c r="K13" s="109">
        <f>IF($J13&gt;=$I13,"○","× あと"&amp;($I13-$J13)&amp;"項目")</f>
        <v/>
      </c>
    </row>
    <row r="14" ht="57.75" customHeight="1" s="72">
      <c r="A14" s="124" t="n">
        <v>10</v>
      </c>
      <c r="B14" s="86" t="inlineStr">
        <is>
          <t>両立支援・多様な働き方の推進</t>
        </is>
      </c>
      <c r="C14" s="86" t="inlineStr">
        <is>
          <t>職員の事情等の状況に応じた勤務シフトや短時間正規職員制度の導入、職員の希望に即した非正規職員から正規職員への転換の制度等の整備</t>
        </is>
      </c>
      <c r="D14" s="86" t="inlineStr">
        <is>
          <t>短時間勤務、時差出勤、正規職員転換制度</t>
        </is>
      </c>
      <c r="E14" s="87" t="inlineStr">
        <is>
          <t>実施</t>
        </is>
      </c>
      <c r="F14" s="130" t="inlineStr">
        <is>
          <t>⑩ 1日4時間・週3日からの短時間勤務を可能とし、非常勤職員から正規職員への転換制度を就業規則に定めている。</t>
        </is>
      </c>
    </row>
    <row r="15" ht="57.75" customHeight="1" s="72">
      <c r="A15" s="124" t="n">
        <v>11</v>
      </c>
      <c r="B15" s="86" t="inlineStr">
        <is>
          <t>両立支援・多様な働き方の推進</t>
        </is>
      </c>
      <c r="C15" s="86" t="inlineStr">
        <is>
          <t>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is>
      </c>
      <c r="D15" s="86" t="inlineStr">
        <is>
          <t>取得目標の明文化＋月次の取得状況確認</t>
        </is>
      </c>
      <c r="E15" s="87" t="inlineStr">
        <is>
          <t>実施</t>
        </is>
      </c>
      <c r="F15" s="114" t="inlineStr">
        <is>
          <t>⑪ 年次有給休暇について「付与日数の70％以上を取得」という目標を定め、毎月取得状況を確認して管理者から取得を促している。</t>
        </is>
      </c>
      <c r="H15" s="118" t="inlineStr">
        <is>
          <t>⑱ 現場の課題の見える化（Ⅰ・Ⅱ系 必須）</t>
        </is>
      </c>
      <c r="K15" s="119">
        <f>IF(AND($K$20="はい",OR($E$28="実施",$E$28="誓約")),"○（小規模特例・㉔で充足）",IF(OR($E$22="実施",$E$22="誓約"),"○","× ⑱は必須"))</f>
        <v/>
      </c>
    </row>
    <row r="16" ht="57.75" customHeight="1" s="72">
      <c r="A16" s="124" t="n">
        <v>12</v>
      </c>
      <c r="B16" s="86" t="inlineStr">
        <is>
          <t>両立支援・多様な働き方の推進</t>
        </is>
      </c>
      <c r="C16" s="86" t="inlineStr">
        <is>
          <t>有給休暇の取得促進のため、情報共有や複数担当制等により、業務の属人化の解消、業務配分の偏りの解消に取り組んでいる</t>
        </is>
      </c>
      <c r="D16" s="86" t="inlineStr">
        <is>
          <t>複数担当制、引継ぎ様式の整備</t>
        </is>
      </c>
      <c r="E16" s="87" t="inlineStr">
        <is>
          <t>未実施</t>
        </is>
      </c>
      <c r="F16" s="114" t="n"/>
      <c r="H16" s="118" t="inlineStr">
        <is>
          <t>令和8年度特例要件(ア)：生産性向上5以上＋⑱㉑</t>
        </is>
      </c>
      <c r="K16" s="119">
        <f>IF(AND($J$12&gt;=5,OR($E$22="実施",$E$22="誓約"),OR($E$25="実施",$E$25="誓約")),"○ (ア)充足","× (イ)社会福祉連携推進法人所属でなければ不足")</f>
        <v/>
      </c>
    </row>
    <row r="17" ht="30" customHeight="1" s="72">
      <c r="A17" s="124" t="n">
        <v>13</v>
      </c>
      <c r="B17" s="86" t="inlineStr">
        <is>
          <t>両立支援・多様な働き方の推進</t>
        </is>
      </c>
      <c r="C17" s="86" t="inlineStr">
        <is>
          <t>障害を有する者でも働きやすい職場環境の構築や勤務シフトの配慮</t>
        </is>
      </c>
      <c r="D17" s="86" t="inlineStr">
        <is>
          <t>合理的配慮に基づく勤務調整</t>
        </is>
      </c>
      <c r="E17" s="87" t="inlineStr">
        <is>
          <t>未実施</t>
        </is>
      </c>
      <c r="F17" s="114" t="n"/>
      <c r="H17" s="71" t="inlineStr">
        <is>
          <t>※ この小規模事業者の㉔特例は⑦職場環境等要件の「生産性向上」区分だけに適用されます。⑧令和8年度特例要件(ア)の「生産性向上5以上（⑱㉑必須）」には適用されません（通知3(1)⑦ただし書／⑧(ア)）。</t>
        </is>
      </c>
    </row>
    <row r="18" ht="30" customHeight="1" s="72">
      <c r="A18" s="124" t="n">
        <v>14</v>
      </c>
      <c r="B18" s="86" t="inlineStr">
        <is>
          <t>腰痛を含む心身の健康管理</t>
        </is>
      </c>
      <c r="C18" s="86" t="inlineStr">
        <is>
          <t>業務や福利厚生制度、メンタルヘルス等の職員相談窓口の設置等相談体制の充実</t>
        </is>
      </c>
      <c r="D18" s="86" t="inlineStr">
        <is>
          <t>相談窓口の設置と全職員への周知</t>
        </is>
      </c>
      <c r="E18" s="87" t="inlineStr">
        <is>
          <t>未実施</t>
        </is>
      </c>
      <c r="F18" s="114" t="n"/>
      <c r="H18" s="118" t="inlineStr">
        <is>
          <t>全体 実施数</t>
        </is>
      </c>
      <c r="J18" s="119">
        <f>COUNTIF($E$5:$E$32,"実施")+COUNTIF($E$5:$E$32,"誓約")</f>
        <v/>
      </c>
      <c r="K18" s="119">
        <f>IF($J$18&gt;=14,"○ 全体14以上（キャリアパス要件Ⅳの代替可）",IF($J$18&gt;=8,"○ 全体8以上（加算Ⅲ・Ⅳの水準を満たす）","× 全体8未満"))</f>
        <v/>
      </c>
    </row>
    <row r="19" ht="57.75" customHeight="1" s="72">
      <c r="A19" s="124" t="n">
        <v>15</v>
      </c>
      <c r="B19" s="86" t="inlineStr">
        <is>
          <t>腰痛を含む心身の健康管理</t>
        </is>
      </c>
      <c r="C19" s="86" t="inlineStr">
        <is>
          <t>短時間勤務労働者等も受診可能な健康診断・ストレスチェックや、従業者のための休憩室の設置等健康管理対策の実施</t>
        </is>
      </c>
      <c r="D19" s="86" t="inlineStr">
        <is>
          <t>非常勤も含む健康診断・ストレスチェック、休憩室の整備</t>
        </is>
      </c>
      <c r="E19" s="87" t="inlineStr">
        <is>
          <t>実施</t>
        </is>
      </c>
      <c r="F19" s="114" t="inlineStr">
        <is>
          <t>⑮ 非常勤職員を含む全職員に年1回の健康診断とストレスチェックを実施し、職員用の休憩室を設けている。</t>
        </is>
      </c>
      <c r="H19" s="118" t="inlineStr">
        <is>
          <t>見える化要件（Ⅰ・Ⅱ系）</t>
        </is>
      </c>
      <c r="I19" s="92" t="inlineStr">
        <is>
          <t>障害福祉サービス等情報公表制度で、取組項目とその具体的な取組内容を公表しているか（済／未）</t>
        </is>
      </c>
      <c r="K19" s="120" t="inlineStr">
        <is>
          <t>済</t>
        </is>
      </c>
    </row>
    <row r="20" ht="57.75" customHeight="1" s="72">
      <c r="A20" s="124" t="n">
        <v>16</v>
      </c>
      <c r="B20" s="86" t="inlineStr">
        <is>
          <t>腰痛を含む心身の健康管理</t>
        </is>
      </c>
      <c r="C20" s="86" t="inlineStr">
        <is>
          <t>福祉・介護職員の身体の負担軽減のための介護技術の修得支援やリフト等の活用、職員に対する腰痛対策の研修、管理者に対する雇用管理改善の研修等の実施</t>
        </is>
      </c>
      <c r="D20" s="86" t="inlineStr">
        <is>
          <t>移乗介助・腰痛対策の研修、管理者向け雇用管理研修</t>
        </is>
      </c>
      <c r="E20" s="87" t="inlineStr">
        <is>
          <t>未実施</t>
        </is>
      </c>
      <c r="F20" s="114" t="n"/>
      <c r="H20" s="93" t="inlineStr">
        <is>
          <t>1法人あたり1施設・事業所のみを運営する小規模事業者か（はい／いいえ）</t>
        </is>
      </c>
      <c r="K20" s="87" t="inlineStr">
        <is>
          <t>はい</t>
        </is>
      </c>
    </row>
    <row r="21" ht="30" customHeight="1" s="72">
      <c r="A21" s="124" t="n">
        <v>17</v>
      </c>
      <c r="B21" s="86" t="inlineStr">
        <is>
          <t>腰痛を含む心身の健康管理</t>
        </is>
      </c>
      <c r="C21" s="86" t="inlineStr">
        <is>
          <t>事故・トラブルへの対応マニュアル等の作成等の体制の整備</t>
        </is>
      </c>
      <c r="D21" s="86" t="inlineStr">
        <is>
          <t>事故・ヒヤリハット対応マニュアルと報告経路の明確化</t>
        </is>
      </c>
      <c r="E21" s="87" t="inlineStr">
        <is>
          <t>実施</t>
        </is>
      </c>
      <c r="F21" s="114" t="inlineStr">
        <is>
          <t>⑰ 事故・ヒヤリハット対応マニュアルを整備し、報告経路と責任の所在を明確にして全職員に周知している。</t>
        </is>
      </c>
      <c r="H21" s="121" t="inlineStr">
        <is>
          <t>1法人あたり1の施設又は事業所のみを運営するような法人等の小規模事業者は、㉔（各種委員会の共同設置、指針・計画の共同策定、物品の共同購入等の事務処理部門の集約、共同で行うICTインフラ整備、人事管理システム等の共通化等）を実施していれば、生産性向上区分の要件（Ⅰ・Ⅱ系3以上＋⑱必須／Ⅲ・Ⅳ2以上）を満たすものとする（通知3(1)⑦ただし書）。</t>
        </is>
      </c>
    </row>
    <row r="22" ht="57.75" customHeight="1" s="72">
      <c r="A22" s="124" t="n">
        <v>18</v>
      </c>
      <c r="B22" s="86" t="inlineStr">
        <is>
          <t>生産性向上（業務改善及び働く環境改善）のための取組</t>
        </is>
      </c>
      <c r="C22" s="86" t="inlineStr">
        <is>
          <t>【Ⅰ・Ⅱ系 必須】現場の課題の見える化（課題の抽出、課題の構造化、業務時間調査の実施等）を実施している</t>
        </is>
      </c>
      <c r="D22" s="86" t="inlineStr">
        <is>
          <t>業務時間調査の実施、工程ごとの所要時間の可視化</t>
        </is>
      </c>
      <c r="E22" s="87" t="inlineStr">
        <is>
          <t>実施</t>
        </is>
      </c>
      <c r="F22" s="114" t="inlineStr">
        <is>
          <t>⑱ 業務時間調査を令和8年6月に全職員へ実施し、送迎・記録・請求の各工程の所要時間を可視化した。</t>
        </is>
      </c>
    </row>
    <row r="23" ht="57.75" customHeight="1" s="72">
      <c r="A23" s="124" t="n">
        <v>19</v>
      </c>
      <c r="B23" s="86" t="inlineStr">
        <is>
          <t>生産性向上（業務改善及び働く環境改善）のための取組</t>
        </is>
      </c>
      <c r="C23" s="86" t="inlineStr">
        <is>
          <t>５Ｓ活動（業務管理の手法の１つ。整理・整頓・清掃・清潔・躾の頭文字をとったもの）等の実践による職場環境の整備を行っている</t>
        </is>
      </c>
      <c r="D23" s="86" t="inlineStr">
        <is>
          <t>備品・記録類の定位置管理</t>
        </is>
      </c>
      <c r="E23" s="87" t="inlineStr">
        <is>
          <t>未実施</t>
        </is>
      </c>
      <c r="F23" s="114" t="n"/>
    </row>
    <row r="24" ht="30" customHeight="1" s="72">
      <c r="A24" s="124" t="n">
        <v>20</v>
      </c>
      <c r="B24" s="86" t="inlineStr">
        <is>
          <t>生産性向上（業務改善及び働く環境改善）のための取組</t>
        </is>
      </c>
      <c r="C24" s="86" t="inlineStr">
        <is>
          <t>業務手順書の作成や、記録・報告様式の工夫等による情報共有や作業負担の軽減を行っている</t>
        </is>
      </c>
      <c r="D24" s="86" t="inlineStr">
        <is>
          <t>送迎手順書、個別支援計画作成手順書、様式の統一</t>
        </is>
      </c>
      <c r="E24" s="87" t="inlineStr">
        <is>
          <t>実施</t>
        </is>
      </c>
      <c r="F24" s="114" t="inlineStr">
        <is>
          <t>⑳ 送迎手順書・個別支援計画作成手順書を整備し、記録様式を統一した。</t>
        </is>
      </c>
    </row>
    <row r="25" ht="57.75" customHeight="1" s="72">
      <c r="A25" s="124" t="n">
        <v>21</v>
      </c>
      <c r="B25" s="86" t="inlineStr">
        <is>
          <t>生産性向上（業務改善及び働く環境改善）のための取組</t>
        </is>
      </c>
      <c r="C25" s="86" t="inlineStr">
        <is>
          <t>【令和8年度特例要件(ア)で必須】業務支援ソフト（記録、情報共有、請求業務転記が不要なもの。）、情報端末（タブレット端末、スマートフォン端末等）の導入</t>
        </is>
      </c>
      <c r="D25" s="86" t="inlineStr">
        <is>
          <t>支援記録から請求まで転記の要らないソフト、タブレット等の導入</t>
        </is>
      </c>
      <c r="E25" s="87" t="inlineStr">
        <is>
          <t>実施</t>
        </is>
      </c>
      <c r="F25" s="114" t="inlineStr">
        <is>
          <t>㉑ 令和8年7月に支援記録・請求業務の一体型ソフトを導入し、記録から請求への転記作業を廃止した。</t>
        </is>
      </c>
    </row>
    <row r="26" ht="57.75" customHeight="1" s="72">
      <c r="A26" s="124" t="n">
        <v>22</v>
      </c>
      <c r="B26" s="86" t="inlineStr">
        <is>
          <t>生産性向上（業務改善及び働く環境改善）のための取組</t>
        </is>
      </c>
      <c r="C26" s="86" t="inlineStr">
        <is>
          <t>介護ロボット（見守り支援、移乗支援、移動支援、排泄支援、入浴支援、介護業務支援等）又はインカム等の職員間の連絡調整の迅速化に資するＩＣＴ機器（ビジネスチャットツール含む）の導入</t>
        </is>
      </c>
      <c r="D26" s="86" t="inlineStr">
        <is>
          <t>送迎・活動中の連絡へのビジネスチャット導入</t>
        </is>
      </c>
      <c r="E26" s="87" t="inlineStr">
        <is>
          <t>実施</t>
        </is>
      </c>
      <c r="F26" s="114" t="inlineStr">
        <is>
          <t>㉒ 送迎時および活動中の職員間連絡にビジネスチャットツールを導入した。</t>
        </is>
      </c>
      <c r="H26" s="139" t="inlineStr">
        <is>
          <t>令和8年6月以降 Ⅰ・Ⅱ系の全体項目数</t>
        </is>
      </c>
      <c r="K26">
        <f>IF($J$18&gt;=14,"○ 全体14以上（令和8年6月以降のⅠ・Ⅱ系の水準を満たす）","⚠ 全体"&amp;$J$18&amp;"項目。令和8年6月以降に加算Ⅰイ・Ⅰロ・Ⅱイ・Ⅱロを算定するなら、通知 別紙1 表2-2 は全体14以上を求めている。指定権者に確認すること")</f>
        <v/>
      </c>
    </row>
    <row r="27" ht="57.75" customHeight="1" s="72">
      <c r="A27" s="124" t="n">
        <v>23</v>
      </c>
      <c r="B27" s="86" t="inlineStr">
        <is>
          <t>生産性向上（業務改善及び働く環境改善）のための取組</t>
        </is>
      </c>
      <c r="C27" s="86" t="inlineStr">
        <is>
          <t>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is>
      </c>
      <c r="D27" s="86" t="inlineStr">
        <is>
          <t>昼食準備・清掃の外注、支援補助者の活用</t>
        </is>
      </c>
      <c r="E27" s="87" t="inlineStr">
        <is>
          <t>実施</t>
        </is>
      </c>
      <c r="F27" s="114" t="inlineStr">
        <is>
          <t>㉓ 昼食準備・清掃を外部委託し、児童指導員・保育士が支援に集中できるようシフトを組み替えた。</t>
        </is>
      </c>
      <c r="H27" s="92" t="inlineStr">
        <is>
          <t>前年度から継続して算定する場合、従前の取組を継続していればよく、当該年度に新規の取組を行う必要はない（Q&amp;A問7-1）。各項目は、項目内に列挙された取組のうち1つ以上を満たせばよい（Q&amp;A問7-2）。</t>
        </is>
      </c>
    </row>
    <row r="28" ht="57.75" customHeight="1" s="72">
      <c r="A28" s="124" t="n">
        <v>24</v>
      </c>
      <c r="B28" s="86" t="inlineStr">
        <is>
          <t>生産性向上（業務改善及び働く環境改善）のための取組</t>
        </is>
      </c>
      <c r="C28" s="86" t="inlineStr">
        <is>
          <t>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t>
        </is>
      </c>
      <c r="D28" s="89" t="inlineStr">
        <is>
          <t>※1法人1事業所のような小規模事業者は、この㉔だけで生産性向上区分の要件を満たす</t>
        </is>
      </c>
      <c r="E28" s="87" t="inlineStr">
        <is>
          <t>未実施</t>
        </is>
      </c>
      <c r="F28" s="114" t="n"/>
    </row>
    <row r="29" ht="57.75" customHeight="1" s="72">
      <c r="A29" s="124" t="n">
        <v>25</v>
      </c>
      <c r="B29" s="86" t="inlineStr">
        <is>
          <t>やりがい・働きがいの醸成</t>
        </is>
      </c>
      <c r="C29" s="86" t="inlineStr">
        <is>
          <t>ミーティング等による職場内コミュニケーションの円滑化による個々の福祉・介護職員の気づきを踏まえた勤務環境や支援内容の改善</t>
        </is>
      </c>
      <c r="D29" s="86" t="inlineStr">
        <is>
          <t>毎朝の申し送り、月次ミーティングでの改善提案</t>
        </is>
      </c>
      <c r="E29" s="87" t="inlineStr">
        <is>
          <t>実施</t>
        </is>
      </c>
      <c r="F29" s="114" t="inlineStr">
        <is>
          <t>㉕ 毎朝15分の申し送りミーティングと月1回の全体ミーティングを行い、職員の気づきを勤務環境・支援内容の改善に反映している。</t>
        </is>
      </c>
    </row>
    <row r="30" ht="57.75" customHeight="1" s="72">
      <c r="A30" s="124" t="n">
        <v>26</v>
      </c>
      <c r="B30" s="86" t="inlineStr">
        <is>
          <t>やりがい・働きがいの醸成</t>
        </is>
      </c>
      <c r="C30" s="86" t="inlineStr">
        <is>
          <t>地域社会への参加・包容（インクルージョン）の推進のため、モチベーション向上に資する、地域の児童・生徒や住民との交流の実施</t>
        </is>
      </c>
      <c r="D30" s="86" t="inlineStr">
        <is>
          <t>地域行事への参加、近隣校との交流</t>
        </is>
      </c>
      <c r="E30" s="87" t="inlineStr">
        <is>
          <t>未実施</t>
        </is>
      </c>
      <c r="F30" s="114" t="n"/>
    </row>
    <row r="31" ht="30" customHeight="1" s="72">
      <c r="A31" s="124" t="n">
        <v>27</v>
      </c>
      <c r="B31" s="86" t="inlineStr">
        <is>
          <t>やりがい・働きがいの醸成</t>
        </is>
      </c>
      <c r="C31" s="86" t="inlineStr">
        <is>
          <t>利用者本位の支援方針など障害福祉や法人の理念等を定期的に学ぶ機会の提供</t>
        </is>
      </c>
      <c r="D31" s="86" t="inlineStr">
        <is>
          <t>理念研修、事例検討会</t>
        </is>
      </c>
      <c r="E31" s="87" t="inlineStr">
        <is>
          <t>未実施</t>
        </is>
      </c>
      <c r="F31" s="114" t="n"/>
      <c r="H31" t="inlineStr">
        <is>
          <t>※ 通知 別紙1 表2-2 は Ⅰイ・Ⅰロ・Ⅱイ・Ⅱロに「区分ごとに2以上（生産性向上は3以上）＋全体で14以上」と印字している。一方で通知本文3(1)⑦は全体数に触れておらず、通知内で不整合がある。本資料は厳しい側（全体14以上）で扱う。⑤の440万円／460万円と同じ扱い。</t>
        </is>
      </c>
    </row>
    <row r="32" ht="30" customHeight="1" s="72">
      <c r="A32" s="124" t="n">
        <v>28</v>
      </c>
      <c r="B32" s="86" t="inlineStr">
        <is>
          <t>やりがい・働きがいの醸成</t>
        </is>
      </c>
      <c r="C32" s="86" t="inlineStr">
        <is>
          <t>支援の好事例や、利用者やその家族からの謝意等の情報を共有する機会の提供</t>
        </is>
      </c>
      <c r="D32" s="86" t="inlineStr">
        <is>
          <t>好事例・保護者からの感謝の言葉の共有</t>
        </is>
      </c>
      <c r="E32" s="87" t="inlineStr">
        <is>
          <t>実施</t>
        </is>
      </c>
      <c r="F32" s="114" t="inlineStr">
        <is>
          <t>㉘ 支援の好事例と保護者からの感謝の言葉を、月次ミーティングと事業所内の掲示で共有している。</t>
        </is>
      </c>
    </row>
  </sheetData>
  <mergeCells count="8">
    <mergeCell ref="H27:K30"/>
    <mergeCell ref="H16:I16"/>
    <mergeCell ref="H18:I18"/>
    <mergeCell ref="H15:I15"/>
    <mergeCell ref="A2:K2"/>
    <mergeCell ref="H6:K6"/>
    <mergeCell ref="H21:K25"/>
    <mergeCell ref="A1:K1"/>
  </mergeCells>
  <conditionalFormatting sqref="K8:K13">
    <cfRule type="expression" rank="0" priority="2" equalAverage="0" aboveAverage="0" dxfId="0" text="" percent="0" bottom="0">
      <formula>LEFT(K8,1)="○"</formula>
    </cfRule>
    <cfRule type="expression" rank="0" priority="3" equalAverage="0" aboveAverage="0" dxfId="1" text="" percent="0" bottom="0">
      <formula>LEFT(K8,1)="×"</formula>
    </cfRule>
    <cfRule type="expression" rank="0" priority="4" equalAverage="0" aboveAverage="0" dxfId="2" text="" percent="0" bottom="0">
      <formula>OR(LEFT(K8,1)="△",LEFT(K8,1)="⚠")</formula>
    </cfRule>
  </conditionalFormatting>
  <conditionalFormatting sqref="K15:K16">
    <cfRule type="expression" rank="0" priority="5" equalAverage="0" aboveAverage="0" dxfId="0" text="" percent="0" bottom="0">
      <formula>LEFT(K15,1)="○"</formula>
    </cfRule>
    <cfRule type="expression" rank="0" priority="6" equalAverage="0" aboveAverage="0" dxfId="1" text="" percent="0" bottom="0">
      <formula>LEFT(K15,1)="×"</formula>
    </cfRule>
    <cfRule type="expression" rank="0" priority="7" equalAverage="0" aboveAverage="0" dxfId="2" text="" percent="0" bottom="0">
      <formula>OR(LEFT(K15,1)="△",LEFT(K15,1)="⚠")</formula>
    </cfRule>
  </conditionalFormatting>
  <conditionalFormatting sqref="K18">
    <cfRule type="expression" rank="0" priority="8" equalAverage="0" aboveAverage="0" dxfId="0" text="" percent="0" bottom="0">
      <formula>LEFT(K18,1)="○"</formula>
    </cfRule>
    <cfRule type="expression" rank="0" priority="9" equalAverage="0" aboveAverage="0" dxfId="1" text="" percent="0" bottom="0">
      <formula>LEFT(K18,1)="×"</formula>
    </cfRule>
    <cfRule type="expression" rank="0" priority="10" equalAverage="0" aboveAverage="0" dxfId="2" text="" percent="0" bottom="0">
      <formula>OR(LEFT(K18,1)="△",LEFT(K18,1)="⚠")</formula>
    </cfRule>
  </conditionalFormatting>
  <dataValidations count="3">
    <dataValidation sqref="E5:E32" showDropDown="0" showInputMessage="0" showErrorMessage="0" allowBlank="1" type="list" errorStyle="stop" operator="between">
      <formula1>"実施,誓約,未実施"</formula1>
      <formula2>0</formula2>
    </dataValidation>
    <dataValidation sqref="K19" showDropDown="0" showInputMessage="0" showErrorMessage="0" allowBlank="1" type="list" errorStyle="stop" operator="between">
      <formula1>"済,未"</formula1>
      <formula2>0</formula2>
    </dataValidation>
    <dataValidation sqref="K20" showDropDown="0" showInputMessage="0" showErrorMessage="1" allowBlank="0" errorTitle="入力エラー" error="「はい」または「いいえ」を選んでください。" type="list">
      <formula1>"はい,いいえ"</formula1>
    </dataValidation>
  </dataValidations>
  <printOptions horizontalCentered="0" verticalCentered="0" headings="0" gridLines="0" gridLinesSet="1"/>
  <pageMargins left="0.390277777777778" right="0.390277777777778" top="0.590277777777778" bottom="0.590277777777778" header="0.511811023622047" footer="0.5"/>
  <pageSetup orientation="landscape" paperSize="9" scale="100" fitToHeight="0" fitToWidth="1" pageOrder="downThenOver" blackAndWhite="0" draft="0" horizontalDpi="300" verticalDpi="300" copies="1"/>
  <headerFooter differentOddEven="0" differentFirst="0">
    <oddHeader/>
    <oddFooter>&amp;L&amp;"Calibri,Regular"&amp;7 最終確認日 2026-08-14 ／ 根拠：障障発0331第1号・こ支障第78号（令和8年3月31日）、告示122号 別表第1の13・別表第3の11 ／ 発行元：ROOTS（株式会社INU）</oddFooter>
    <evenHeader/>
    <evenFooter/>
    <firstHeader/>
    <firstFooter/>
  </headerFooter>
</worksheet>
</file>

<file path=xl/worksheets/sheet17.xml><?xml version="1.0" encoding="utf-8"?>
<worksheet xmlns="http://schemas.openxmlformats.org/spreadsheetml/2006/main">
  <sheetPr filterMode="0">
    <outlinePr summaryBelow="1" summaryRight="1"/>
    <pageSetUpPr fitToPage="1"/>
  </sheetPr>
  <dimension ref="A1:D56"/>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7.89453125" defaultRowHeight="15" customHeight="0" zeroHeight="0" outlineLevelRow="0"/>
  <cols>
    <col width="7.28" customWidth="1" style="71" min="1" max="1"/>
    <col width="56.41" customWidth="1" style="71" min="2" max="2"/>
    <col width="16.38" customWidth="1" style="71" min="3" max="3"/>
    <col width="30.93" customWidth="1" style="71" min="4" max="4"/>
  </cols>
  <sheetData>
    <row r="1" ht="21.6" customHeight="1" s="72">
      <c r="A1" s="73" t="inlineStr">
        <is>
          <t>【記入例】07 実績報告 提出前チェックシート（別紙様式3-1対応）</t>
        </is>
      </c>
    </row>
    <row r="2" ht="24" customHeight="1" s="72">
      <c r="A2" s="81" t="inlineStr">
        <is>
          <t>このシートは国の届出様式ではありません。届出は指定権者が案内する別紙様式2-1〜2-3（計画書）／別紙様式3-1・3-2（実績報告書）を使ってください。</t>
        </is>
      </c>
    </row>
    <row r="3" ht="15" customHeight="1" s="72">
      <c r="A3" s="105" t="inlineStr">
        <is>
          <t>提出期限：各事業年度の最終の加算の支払があった月の翌々月末日（令和8年度は通常 令和9年7月31日）。根拠：通知4(3)</t>
        </is>
      </c>
    </row>
    <row r="4" ht="15" customHeight="1" s="72">
      <c r="A4" s="138" t="inlineStr">
        <is>
          <t>記入例：多機能型事業所「〇〇」（架空）。年度実績は見込みから下振れ（欠席・稼働日数の変動）した前提。</t>
        </is>
      </c>
    </row>
    <row r="5" ht="15" customHeight="1" s="72">
      <c r="A5" s="123" t="inlineStr">
        <is>
          <t>2(1) 加算額以上の賃金改善（通知2(2)、通知7(1)）</t>
        </is>
      </c>
    </row>
    <row r="6" ht="15" customHeight="1" s="72">
      <c r="A6" s="124" t="inlineStr">
        <is>
          <t>①</t>
        </is>
      </c>
      <c r="B6" s="86" t="inlineStr">
        <is>
          <t>令和8年度の加算額（国保連通知額の実績）</t>
        </is>
      </c>
      <c r="C6" s="125" t="n">
        <v>7241500</v>
      </c>
      <c r="D6" s="121" t="inlineStr">
        <is>
          <t>06_月次モニタリングのB18と一致させる</t>
        </is>
      </c>
    </row>
    <row r="7" ht="15" customHeight="1" s="72">
      <c r="A7" s="124" t="inlineStr">
        <is>
          <t>①内数</t>
        </is>
      </c>
      <c r="B7" s="86" t="inlineStr">
        <is>
          <t>うち令和7年度と比較して増加した加算額</t>
        </is>
      </c>
      <c r="C7" s="125" t="n">
        <v>1051300</v>
      </c>
      <c r="D7" s="92" t="inlineStr">
        <is>
          <t>ベースアップで配るべき額</t>
        </is>
      </c>
    </row>
    <row r="8" ht="26.85" customHeight="1" s="72">
      <c r="A8" s="124" t="inlineStr">
        <is>
          <t>②</t>
        </is>
      </c>
      <c r="B8" s="86" t="inlineStr">
        <is>
          <t>令和8年度の賃金改善額（法定福利費等の増加分を含む）</t>
        </is>
      </c>
      <c r="C8" s="125" t="n">
        <v>7590200</v>
      </c>
      <c r="D8" s="121" t="inlineStr">
        <is>
          <t>Q&amp;A問1-7。研修費用は含めてはならない（Q&amp;A問1-5）</t>
        </is>
      </c>
    </row>
    <row r="9" ht="15" customHeight="1" s="72">
      <c r="A9" s="124" t="inlineStr">
        <is>
          <t>判定</t>
        </is>
      </c>
      <c r="B9" s="86" t="inlineStr">
        <is>
          <t>② ≧ ①</t>
        </is>
      </c>
      <c r="C9" s="126">
        <f>IF(AND($C$8&lt;&gt;"",$C$6&lt;&gt;""),IF($C$8&gt;=$C$6,"○ 充足","× 不足 "&amp;TEXT($C$6-$C$8,"#,##0")&amp;"円。賞与等の一時金で追加配分すれば返還を求めない（Q&amp;A問1-9）"),"")</f>
        <v/>
      </c>
      <c r="D9" s="92" t="n"/>
    </row>
    <row r="10" ht="15" customHeight="1" s="72">
      <c r="A10" s="124" t="inlineStr">
        <is>
          <t>④</t>
        </is>
      </c>
      <c r="B10" s="86" t="inlineStr">
        <is>
          <t>増加した加算額（再掲）</t>
        </is>
      </c>
      <c r="C10" s="127">
        <f>$C$7</f>
        <v/>
      </c>
      <c r="D10" s="92" t="n"/>
    </row>
    <row r="11" ht="15" customHeight="1" s="72">
      <c r="A11" s="124" t="inlineStr">
        <is>
          <t>⑤</t>
        </is>
      </c>
      <c r="B11" s="86" t="inlineStr">
        <is>
          <t>④を原資とするベースアップによる新たな賃金改善額</t>
        </is>
      </c>
      <c r="C11" s="125" t="n">
        <v>1080000</v>
      </c>
      <c r="D11" s="92" t="n"/>
    </row>
    <row r="12" ht="15" customHeight="1" s="72">
      <c r="A12" s="124" t="inlineStr">
        <is>
          <t>⑥</t>
        </is>
      </c>
      <c r="B12" s="86" t="inlineStr">
        <is>
          <t>⑤以外の手当・一時金による新たな賃金改善額</t>
        </is>
      </c>
      <c r="C12" s="125" t="n">
        <v>0</v>
      </c>
      <c r="D12" s="92" t="n"/>
    </row>
    <row r="13" ht="15" customHeight="1" s="72">
      <c r="A13" s="124" t="inlineStr">
        <is>
          <t>⑦</t>
        </is>
      </c>
      <c r="B13" s="86" t="inlineStr">
        <is>
          <t>新たな賃金改善額の合計（⑤＋⑥）</t>
        </is>
      </c>
      <c r="C13" s="127">
        <f>IFERROR($C$11+$C$12,"")</f>
        <v/>
      </c>
      <c r="D13" s="92" t="n"/>
    </row>
    <row r="14" ht="29.85" customHeight="1" s="72">
      <c r="A14" s="124" t="inlineStr">
        <is>
          <t>判定</t>
        </is>
      </c>
      <c r="B14" s="86" t="inlineStr">
        <is>
          <t>⑦ ≧ ④ かつ ⑤ ≧ ④（ベースアップが基本）</t>
        </is>
      </c>
      <c r="C14" s="119">
        <f>IF($C$13="","",IF($C$13&lt;$C$10,"× 新たな賃金改善が不足",IF($C$11&gt;=$C$10,"○ ベースアップで充足","△ ベースアップのみでは行えない理由を説明できるようにしておくこと（通知2(2)）")))</f>
        <v/>
      </c>
      <c r="D14" s="92" t="n"/>
    </row>
    <row r="15"/>
    <row r="16" ht="15" customHeight="1" s="72">
      <c r="A16" s="123" t="inlineStr">
        <is>
          <t>2(2) 加算以外の部分で賃金水準を引き下げていないこと（通知7(1)、Q&amp;A問1-12・1-13）</t>
        </is>
      </c>
    </row>
    <row r="17" ht="15" customHeight="1" s="72">
      <c r="A17" s="96" t="inlineStr">
        <is>
          <t>R8(ア)</t>
        </is>
      </c>
      <c r="B17" s="86" t="inlineStr">
        <is>
          <t>令和8年度の賃金の総額</t>
        </is>
      </c>
      <c r="C17" s="125" t="n">
        <v>38620000</v>
      </c>
      <c r="D17" s="92" t="n"/>
    </row>
    <row r="18" ht="15" customHeight="1" s="72">
      <c r="A18" s="96" t="inlineStr">
        <is>
          <t>R8(イ)</t>
        </is>
      </c>
      <c r="B18" s="86" t="inlineStr">
        <is>
          <t>令和8年度の賃金改善額（再掲）</t>
        </is>
      </c>
      <c r="C18" s="127">
        <f>$C$8</f>
        <v/>
      </c>
      <c r="D18" s="92" t="n"/>
    </row>
    <row r="19" ht="15" customHeight="1" s="72">
      <c r="A19" s="96" t="inlineStr">
        <is>
          <t>R8(ウ)</t>
        </is>
      </c>
      <c r="B19" s="86" t="inlineStr">
        <is>
          <t>障害福祉従事者処遇改善緊急支援事業から賃金に充てた額</t>
        </is>
      </c>
      <c r="C19" s="125" t="n">
        <v>0</v>
      </c>
      <c r="D19" s="92" t="n"/>
    </row>
    <row r="20" ht="15" customHeight="1" s="72">
      <c r="A20" s="124" t="inlineStr">
        <is>
          <t>①</t>
        </is>
      </c>
      <c r="B20" s="86" t="inlineStr">
        <is>
          <t>加算の影響を除いた令和8年度の賃金額</t>
        </is>
      </c>
      <c r="C20" s="127">
        <f>IFERROR($C$17-$C$18-$C$19,"")</f>
        <v/>
      </c>
      <c r="D20" s="92" t="n"/>
    </row>
    <row r="21" ht="15" customHeight="1" s="72">
      <c r="A21" s="96" t="inlineStr">
        <is>
          <t>R7(ア)</t>
        </is>
      </c>
      <c r="B21" s="86" t="inlineStr">
        <is>
          <t>令和7年度の賃金の総額</t>
        </is>
      </c>
      <c r="C21" s="125" t="n">
        <v>34900000</v>
      </c>
      <c r="D21" s="92" t="n"/>
    </row>
    <row r="22" ht="15" customHeight="1" s="72">
      <c r="A22" s="96" t="inlineStr">
        <is>
          <t>R7(イ)</t>
        </is>
      </c>
      <c r="B22" s="86" t="inlineStr">
        <is>
          <t>令和7年度の処遇改善加算の総額</t>
        </is>
      </c>
      <c r="C22" s="125" t="n">
        <v>5180000</v>
      </c>
      <c r="D22" s="92" t="n"/>
    </row>
    <row r="23" ht="15" customHeight="1" s="72">
      <c r="A23" s="96" t="inlineStr">
        <is>
          <t>R7(ウ)</t>
        </is>
      </c>
      <c r="B23" s="86" t="inlineStr">
        <is>
          <t>障害福祉人材確保・職場環境改善等事業の補助額のうち人件費充当額</t>
        </is>
      </c>
      <c r="C23" s="125" t="n">
        <v>0</v>
      </c>
      <c r="D23" s="92" t="n"/>
    </row>
    <row r="24" ht="15" customHeight="1" s="72">
      <c r="A24" s="96" t="inlineStr">
        <is>
          <t>R7(エ)</t>
        </is>
      </c>
      <c r="B24" s="86" t="inlineStr">
        <is>
          <t>障害福祉従事者処遇改善緊急支援事業から賃金に充てた額</t>
        </is>
      </c>
      <c r="C24" s="125" t="n">
        <v>380000</v>
      </c>
      <c r="D24" s="92" t="n"/>
    </row>
    <row r="25" ht="15" customHeight="1" s="72">
      <c r="A25" s="96" t="inlineStr">
        <is>
          <t>R7(オ)</t>
        </is>
      </c>
      <c r="B25" s="86" t="inlineStr">
        <is>
          <t>令和7年度の独自の賃金改善額</t>
        </is>
      </c>
      <c r="C25" s="125" t="n">
        <v>0</v>
      </c>
      <c r="D25" s="92" t="n"/>
    </row>
    <row r="26" ht="15" customHeight="1" s="72">
      <c r="A26" s="124" t="inlineStr">
        <is>
          <t>②</t>
        </is>
      </c>
      <c r="B26" s="86" t="inlineStr">
        <is>
          <t>令和7年度の加算等の影響を除いた賃金額</t>
        </is>
      </c>
      <c r="C26" s="127">
        <f>IFERROR($C$21-$C$22-$C$23-$C$24-$C$25,"")</f>
        <v/>
      </c>
      <c r="D26" s="92" t="n"/>
    </row>
    <row r="27" ht="44" customHeight="1" s="72">
      <c r="A27" s="124" t="inlineStr">
        <is>
          <t>判定</t>
        </is>
      </c>
      <c r="B27" s="86" t="inlineStr">
        <is>
          <t>① ≧ ②</t>
        </is>
      </c>
      <c r="C27" s="119">
        <f>IF(OR($C$20="",$C$26=""),"",IF($C$20&gt;=$C$26,"○ 賃金水準を維持（特別事情届出書は不要）","× 賃金水準が低下。特別事情届出書（別紙様式5）の提出が必要"))</f>
        <v/>
      </c>
      <c r="D27" s="92" t="n"/>
    </row>
    <row r="28"/>
    <row r="29" ht="15" customHeight="1" s="72">
      <c r="A29" s="123" t="inlineStr">
        <is>
          <t>3(1) 月額賃金改善要件（通知3(1)①、⑧(ウ)）</t>
        </is>
      </c>
    </row>
    <row r="30" ht="26.85" customHeight="1" s="72">
      <c r="A30" s="124" t="inlineStr">
        <is>
          <t>①</t>
        </is>
      </c>
      <c r="B30" s="86" t="inlineStr">
        <is>
          <t>加算Ⅳ相当の加算額の1/2（実績ベース）</t>
        </is>
      </c>
      <c r="C30" s="125" t="n">
        <v>2673600</v>
      </c>
      <c r="D30" s="121" t="inlineStr">
        <is>
          <t>02_加算額計算のS列合計を実績額に置き換えて入力</t>
        </is>
      </c>
    </row>
    <row r="31" ht="52.2" customHeight="1" s="72">
      <c r="A31" s="96" t="inlineStr">
        <is>
          <t>①-2</t>
        </is>
      </c>
      <c r="B31" s="86" t="inlineStr">
        <is>
          <t>加算Ⅱロ相当の加算額の1/2（Ⅰロ・Ⅱロを算定した場合）</t>
        </is>
      </c>
      <c r="C31" s="125" t="n">
        <v>3045100</v>
      </c>
      <c r="D31" s="92" t="inlineStr">
        <is>
          <t>Ⅰロ・Ⅱロを算定しておらず令和8年度特例要件の誓約も利用していない場合は0。誓約を利用した場合は6月以降分を含め、さらに4・5月に算定がある場合はその4・5月分の加算Ⅱロ相当額の1/2も含める（別紙様式2-1の3(7-2)②）</t>
        </is>
      </c>
    </row>
    <row r="32" ht="15" customHeight="1" s="72">
      <c r="A32" s="124" t="inlineStr">
        <is>
          <t>基準</t>
        </is>
      </c>
      <c r="B32" s="86" t="inlineStr">
        <is>
          <t>必要月額賃金改善額 ＝ MAX(①, ①-2)</t>
        </is>
      </c>
      <c r="C32" s="127">
        <f>IFERROR(MAX($C$30,$C$31),"")</f>
        <v/>
      </c>
      <c r="D32" s="92" t="n"/>
    </row>
    <row r="33" ht="15" customHeight="1" s="72">
      <c r="A33" s="124" t="inlineStr">
        <is>
          <t>②</t>
        </is>
      </c>
      <c r="B33" s="86" t="inlineStr">
        <is>
          <t>賃金改善額のうち月額賃金改善（基本給・毎月の手当）による額</t>
        </is>
      </c>
      <c r="C33" s="125" t="n">
        <v>3192000</v>
      </c>
      <c r="D33" s="92" t="n"/>
    </row>
    <row r="34" ht="15" customHeight="1" s="72">
      <c r="A34" s="124" t="inlineStr">
        <is>
          <t>判定</t>
        </is>
      </c>
      <c r="B34" s="86" t="inlineStr">
        <is>
          <t>② ≧ 基準</t>
        </is>
      </c>
      <c r="C34" s="126">
        <f>IF(OR($C$33="",$C$32=""),"",IF($C$33&gt;=$C$32,"○ 充足","× 不足 "&amp;TEXT($C$32-$C$33,"#,##0")&amp;"円"))</f>
        <v/>
      </c>
      <c r="D34" s="92" t="n"/>
    </row>
    <row r="35"/>
    <row r="36" ht="15" customHeight="1" s="72">
      <c r="A36" s="76" t="inlineStr">
        <is>
          <t>誓約事項の実施報告（令和8年度限定）</t>
        </is>
      </c>
    </row>
    <row r="37" ht="26.85" customHeight="1" s="72">
      <c r="A37" s="124" t="inlineStr">
        <is>
          <t>①</t>
        </is>
      </c>
      <c r="B37" s="86" t="inlineStr">
        <is>
          <t>キャリアパス要件Ⅰを誓約した場合の実施日</t>
        </is>
      </c>
      <c r="C37" s="94" t="inlineStr">
        <is>
          <t>誓約なし</t>
        </is>
      </c>
      <c r="D37" s="92" t="inlineStr">
        <is>
          <t>令和9年3月31日まで。未対応は加算額の一部又は全部が返還対象</t>
        </is>
      </c>
    </row>
    <row r="38" ht="26.85" customHeight="1" s="72">
      <c r="A38" s="124" t="inlineStr">
        <is>
          <t>②</t>
        </is>
      </c>
      <c r="B38" s="86" t="inlineStr">
        <is>
          <t>キャリアパス要件Ⅱを誓約した場合の実施日</t>
        </is>
      </c>
      <c r="C38" s="94" t="inlineStr">
        <is>
          <t>誓約なし</t>
        </is>
      </c>
      <c r="D38" s="92" t="inlineStr">
        <is>
          <t>令和9年3月31日まで。未対応は加算額の一部又は全部が返還対象</t>
        </is>
      </c>
    </row>
    <row r="39" ht="26.85" customHeight="1" s="72">
      <c r="A39" s="124" t="inlineStr">
        <is>
          <t>③</t>
        </is>
      </c>
      <c r="B39" s="86" t="inlineStr">
        <is>
          <t>キャリアパス要件Ⅲを誓約した場合の実施日</t>
        </is>
      </c>
      <c r="C39" s="94" t="inlineStr">
        <is>
          <t>誓約なし</t>
        </is>
      </c>
      <c r="D39" s="92" t="inlineStr">
        <is>
          <t>令和9年3月31日まで。未対応は加算額の一部又は全部が返還対象</t>
        </is>
      </c>
    </row>
    <row r="40" ht="26.85" customHeight="1" s="72">
      <c r="A40" s="124" t="inlineStr">
        <is>
          <t>④</t>
        </is>
      </c>
      <c r="B40" s="86" t="inlineStr">
        <is>
          <t>キャリアパス要件Ⅳを誓約した場合の実施日</t>
        </is>
      </c>
      <c r="C40" s="94" t="inlineStr">
        <is>
          <t>誓約なし</t>
        </is>
      </c>
      <c r="D40" s="92" t="inlineStr">
        <is>
          <t>令和9年3月31日まで。未対応は加算額の一部又は全部が返還対象</t>
        </is>
      </c>
    </row>
    <row r="41" ht="26.85" customHeight="1" s="72">
      <c r="A41" s="124" t="inlineStr">
        <is>
          <t>⑤</t>
        </is>
      </c>
      <c r="B41" s="86" t="inlineStr">
        <is>
          <t>職場環境等要件を誓約した場合の実施日</t>
        </is>
      </c>
      <c r="C41" s="94" t="inlineStr">
        <is>
          <t>誓約なし</t>
        </is>
      </c>
      <c r="D41" s="92" t="inlineStr">
        <is>
          <t>令和9年3月31日まで。未対応は加算額の一部又は全部が返還対象</t>
        </is>
      </c>
    </row>
    <row r="42" ht="26.85" customHeight="1" s="72">
      <c r="A42" s="124" t="inlineStr">
        <is>
          <t>⑥</t>
        </is>
      </c>
      <c r="B42" s="86" t="inlineStr">
        <is>
          <t>令和8年度特例要件(ア)(ウ)を誓約した場合の実施日</t>
        </is>
      </c>
      <c r="C42" s="94" t="inlineStr">
        <is>
          <t>誓約なし</t>
        </is>
      </c>
      <c r="D42" s="92" t="inlineStr">
        <is>
          <t>令和9年3月31日まで。未対応は加算額の一部又は全部が返還対象</t>
        </is>
      </c>
    </row>
    <row r="43"/>
    <row r="44" ht="15" customHeight="1" s="72">
      <c r="A44" s="76" t="inlineStr">
        <is>
          <t>提出前の最終確認</t>
        </is>
      </c>
    </row>
    <row r="45" ht="27.75" customHeight="1" s="72">
      <c r="A45" s="124" t="n">
        <v>1</v>
      </c>
      <c r="B45" s="86" t="inlineStr">
        <is>
          <t>計画書・実績報告書の根拠資料（給与明細、賃金台帳、加算額の通知等）を2年間保存しているか（通知4(2)(3)、6）</t>
        </is>
      </c>
      <c r="C45" s="94" t="inlineStr">
        <is>
          <t>済</t>
        </is>
      </c>
    </row>
    <row r="46" ht="27.75" customHeight="1" s="72">
      <c r="A46" s="124" t="n">
        <v>2</v>
      </c>
      <c r="B46" s="86" t="inlineStr">
        <is>
          <t>就業規則等（賃金・退職手当・臨時の賃金等に関する規程）を提示できるか（通知6 イ）</t>
        </is>
      </c>
      <c r="C46" s="94" t="inlineStr">
        <is>
          <t>済</t>
        </is>
      </c>
    </row>
    <row r="47" ht="27.75" customHeight="1" s="72">
      <c r="A47" s="124" t="n">
        <v>3</v>
      </c>
      <c r="B47" s="86" t="inlineStr">
        <is>
          <t>労働保険に加入していることが確認できる書類を提示できるか（通知6 ロ）</t>
        </is>
      </c>
      <c r="C47" s="94" t="inlineStr">
        <is>
          <t>済</t>
        </is>
      </c>
    </row>
    <row r="48" ht="27.75" customHeight="1" s="72">
      <c r="A48" s="124" t="n">
        <v>4</v>
      </c>
      <c r="B48" s="86" t="inlineStr">
        <is>
          <t>資質向上のための計画と研修の実施記録があるか（別紙様式2-1の4）</t>
        </is>
      </c>
      <c r="C48" s="94" t="inlineStr">
        <is>
          <t>済</t>
        </is>
      </c>
    </row>
    <row r="49" ht="27.75" customHeight="1" s="72">
      <c r="A49" s="124" t="n">
        <v>5</v>
      </c>
      <c r="B49" s="86" t="inlineStr">
        <is>
          <t>賃金改善の方法を職員に周知した記録（会議録・周知文書）があるか（通知8(1)）</t>
        </is>
      </c>
      <c r="C49" s="94" t="inlineStr">
        <is>
          <t>済</t>
        </is>
      </c>
    </row>
    <row r="50" ht="27.75" customHeight="1" s="72">
      <c r="A50" s="124" t="n">
        <v>6</v>
      </c>
      <c r="B50" s="86" t="inlineStr">
        <is>
          <t>職場環境等要件の取組内容を情報公表システム等で公表しているか（通知3(1)⑦）</t>
        </is>
      </c>
      <c r="C50" s="94" t="inlineStr">
        <is>
          <t>済</t>
        </is>
      </c>
    </row>
    <row r="51" ht="27.75" customHeight="1" s="72">
      <c r="A51" s="124" t="n">
        <v>7</v>
      </c>
      <c r="B51" s="86" t="inlineStr">
        <is>
          <t>福祉専門職員配置等加算の届出が継続しているか（Ⅰイ・Ⅰロを算定する場合／通知3(1)⑥）</t>
        </is>
      </c>
      <c r="C51" s="94" t="inlineStr">
        <is>
          <t>済</t>
        </is>
      </c>
    </row>
    <row r="52" ht="27.75" customHeight="1" s="72">
      <c r="A52" s="124" t="n">
        <v>8</v>
      </c>
      <c r="B52" s="86" t="inlineStr">
        <is>
          <t>区分変更が必要な事由（通知5(1)①〜⑥）が発生していないか</t>
        </is>
      </c>
      <c r="C52" s="94" t="inlineStr">
        <is>
          <t>済</t>
        </is>
      </c>
    </row>
    <row r="53"/>
    <row r="54" ht="15" customHeight="1" s="72">
      <c r="A54" s="92" t="inlineStr">
        <is>
          <t>配置等要件（キャリアパス要件Ⅴ）の適合状況が崩れても、常態化し3か月間を超えて継続しない限り区分変更は不要で、4か月以上継続した場合は4か月目以降にⅠ／Ⅰイ・ⅠロからⅡ／Ⅱイ・Ⅱロへの変更が必要（Q&amp;A問6）。ただしQ&amp;A問6が例示しているのは「喀痰吸引を必要とする利用者の割合の要件を満たせず特定事業所加算を算定できない」場合（通知5(1)④）であり、児発・放デイの福祉専門職員配置等加算に同じ猶予が及ぶかは指定権者に確認すること。</t>
        </is>
      </c>
    </row>
    <row r="55" ht="15" customHeight="1" s="72"/>
    <row r="56" ht="15" customHeight="1" s="72"/>
  </sheetData>
  <mergeCells count="8">
    <mergeCell ref="A1:D1"/>
    <mergeCell ref="A5:D5"/>
    <mergeCell ref="A29:D29"/>
    <mergeCell ref="A54:D56"/>
    <mergeCell ref="A16:D16"/>
    <mergeCell ref="A2:D2"/>
    <mergeCell ref="A36:D36"/>
    <mergeCell ref="A44:D44"/>
  </mergeCells>
  <conditionalFormatting sqref="C9">
    <cfRule type="expression" rank="0" priority="2" equalAverage="0" aboveAverage="0" dxfId="0" text="" percent="0" bottom="0">
      <formula>LEFT(C9,1)="○"</formula>
    </cfRule>
    <cfRule type="expression" rank="0" priority="3" equalAverage="0" aboveAverage="0" dxfId="1" text="" percent="0" bottom="0">
      <formula>LEFT(C9,1)="×"</formula>
    </cfRule>
    <cfRule type="expression" rank="0" priority="4" equalAverage="0" aboveAverage="0" dxfId="2" text="" percent="0" bottom="0">
      <formula>OR(LEFT(C9,1)="△",LEFT(C9,1)="⚠")</formula>
    </cfRule>
  </conditionalFormatting>
  <conditionalFormatting sqref="C14">
    <cfRule type="expression" rank="0" priority="5" equalAverage="0" aboveAverage="0" dxfId="0" text="" percent="0" bottom="0">
      <formula>LEFT(C14,1)="○"</formula>
    </cfRule>
    <cfRule type="expression" rank="0" priority="6" equalAverage="0" aboveAverage="0" dxfId="1" text="" percent="0" bottom="0">
      <formula>LEFT(C14,1)="×"</formula>
    </cfRule>
    <cfRule type="expression" rank="0" priority="7" equalAverage="0" aboveAverage="0" dxfId="2" text="" percent="0" bottom="0">
      <formula>OR(LEFT(C14,1)="△",LEFT(C14,1)="⚠")</formula>
    </cfRule>
  </conditionalFormatting>
  <conditionalFormatting sqref="C27">
    <cfRule type="expression" rank="0" priority="8" equalAverage="0" aboveAverage="0" dxfId="0" text="" percent="0" bottom="0">
      <formula>LEFT(C27,1)="○"</formula>
    </cfRule>
    <cfRule type="expression" rank="0" priority="9" equalAverage="0" aboveAverage="0" dxfId="1" text="" percent="0" bottom="0">
      <formula>LEFT(C27,1)="×"</formula>
    </cfRule>
    <cfRule type="expression" rank="0" priority="10" equalAverage="0" aboveAverage="0" dxfId="2" text="" percent="0" bottom="0">
      <formula>OR(LEFT(C27,1)="△",LEFT(C27,1)="⚠")</formula>
    </cfRule>
  </conditionalFormatting>
  <conditionalFormatting sqref="C34">
    <cfRule type="expression" rank="0" priority="11" equalAverage="0" aboveAverage="0" dxfId="0" text="" percent="0" bottom="0">
      <formula>LEFT(C34,1)="○"</formula>
    </cfRule>
    <cfRule type="expression" rank="0" priority="12" equalAverage="0" aboveAverage="0" dxfId="1" text="" percent="0" bottom="0">
      <formula>LEFT(C34,1)="×"</formula>
    </cfRule>
    <cfRule type="expression" rank="0" priority="13" equalAverage="0" aboveAverage="0" dxfId="2" text="" percent="0" bottom="0">
      <formula>OR(LEFT(C34,1)="△",LEFT(C34,1)="⚠")</formula>
    </cfRule>
  </conditionalFormatting>
  <dataValidations count="1">
    <dataValidation sqref="C45:C52" showDropDown="0" showInputMessage="0" showErrorMessage="0" allowBlank="1" type="list" errorStyle="stop" operator="between">
      <formula1>"済,未,該当なし"</formula1>
      <formula2>0</formula2>
    </dataValidation>
  </dataValidations>
  <printOptions horizontalCentered="0" verticalCentered="0" headings="0" gridLines="0" gridLinesSet="1"/>
  <pageMargins left="0.390277777777778" right="0.390277777777778" top="0.590277777777778" bottom="0.590277777777778" header="0.511811023622047" footer="0.5"/>
  <pageSetup orientation="portrait" paperSize="9" scale="100" fitToHeight="0" fitToWidth="1" pageOrder="downThenOver" blackAndWhite="0" draft="0" horizontalDpi="300" verticalDpi="300" copies="1"/>
  <headerFooter differentOddEven="0" differentFirst="0">
    <oddHeader/>
    <oddFooter>&amp;L&amp;"Calibri,Regular"&amp;7 最終確認日 2026-08-14 ／ 根拠：障障発0331第1号・こ支障第78号（令和8年3月31日）、告示122号 別表第1の13・別表第3の11 ／ 発行元：ROOTS（株式会社INU）</oddFooter>
    <evenHeader/>
    <evenFooter/>
    <firstHeader/>
    <firstFooter/>
  </headerFooter>
</worksheet>
</file>

<file path=xl/worksheets/sheet2.xml><?xml version="1.0" encoding="utf-8"?>
<worksheet xmlns="http://schemas.openxmlformats.org/spreadsheetml/2006/main">
  <sheetPr filterMode="0">
    <outlinePr summaryBelow="1" summaryRight="1"/>
    <pageSetUpPr fitToPage="1"/>
  </sheetPr>
  <dimension ref="A1:E26"/>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7.89453125" defaultRowHeight="15" customHeight="0" zeroHeight="0" outlineLevelRow="0"/>
  <cols>
    <col width="4.55" customWidth="1" style="71" min="1" max="1"/>
    <col width="23.66" customWidth="1" style="71" min="2" max="2"/>
    <col width="56.41" customWidth="1" style="71" min="3" max="3"/>
    <col width="12.74" customWidth="1" style="71" min="4" max="4"/>
    <col width="27.3" customWidth="1" style="71" min="5" max="5"/>
  </cols>
  <sheetData>
    <row r="1" ht="21.6" customHeight="1" s="72">
      <c r="A1" s="80" t="inlineStr">
        <is>
          <t>01 加算区分 判定チェックシート（令和8年度）</t>
        </is>
      </c>
    </row>
    <row r="2" ht="24" customHeight="1" s="72">
      <c r="A2" s="81" t="inlineStr">
        <is>
          <t>このシートは国の届出様式ではありません。届出は指定権者が案内する別紙様式2-1〜2-3（計画書）／別紙様式3-1・3-2（実績報告書）を使ってください。</t>
        </is>
      </c>
    </row>
    <row r="3" ht="15" customHeight="1" s="72">
      <c r="A3" s="82" t="inlineStr">
        <is>
          <t>D列に「○／×／誓約」を入力すると、算定できる最上位の加算区分が下に出ます。</t>
        </is>
      </c>
    </row>
    <row r="4" ht="33.75" customHeight="1" s="72">
      <c r="A4" s="83" t="inlineStr">
        <is>
          <t>No</t>
        </is>
      </c>
      <c r="B4" s="84" t="inlineStr">
        <is>
          <t>要件名</t>
        </is>
      </c>
      <c r="C4" s="84" t="inlineStr">
        <is>
          <t>要件の内容（要約）</t>
        </is>
      </c>
      <c r="D4" s="84" t="inlineStr">
        <is>
          <t>充足状況</t>
        </is>
      </c>
      <c r="E4" s="84" t="inlineStr">
        <is>
          <t>根拠条文</t>
        </is>
      </c>
    </row>
    <row r="5" ht="42" customHeight="1" s="72">
      <c r="A5" s="85" t="inlineStr">
        <is>
          <t>①</t>
        </is>
      </c>
      <c r="B5" s="86" t="inlineStr">
        <is>
          <t>月額賃金改善要件</t>
        </is>
      </c>
      <c r="C5" s="86" t="inlineStr">
        <is>
          <t>加算Ⅳ相当の加算額の1/2以上を基本給又は決まって毎月支払われる手当の改善に充てる（通勤手当・扶養手当は含まない）</t>
        </is>
      </c>
      <c r="D5" s="87" t="n"/>
      <c r="E5" s="86" t="inlineStr">
        <is>
          <t>通知3(1)①／Q&amp;A問1-3</t>
        </is>
      </c>
    </row>
    <row r="6" ht="42" customHeight="1" s="72">
      <c r="A6" s="85" t="inlineStr">
        <is>
          <t>②</t>
        </is>
      </c>
      <c r="B6" s="86" t="inlineStr">
        <is>
          <t>キャリアパス要件Ⅰ</t>
        </is>
      </c>
      <c r="C6" s="86" t="inlineStr">
        <is>
          <t>職位・職責・職務内容に応じた任用要件と賃金体系を定め、就業規則等で書面整備し全職員に周知</t>
        </is>
      </c>
      <c r="D6" s="87" t="n"/>
      <c r="E6" s="86" t="inlineStr">
        <is>
          <t>通知3(1)②</t>
        </is>
      </c>
    </row>
    <row r="7" ht="42" customHeight="1" s="72">
      <c r="A7" s="85" t="inlineStr">
        <is>
          <t>③</t>
        </is>
      </c>
      <c r="B7" s="86" t="inlineStr">
        <is>
          <t>キャリアパス要件Ⅱ</t>
        </is>
      </c>
      <c r="C7" s="86" t="inlineStr">
        <is>
          <t>職員と意見交換しながら資質向上の目標と計画を策定し、研修の実施又は研修機会の確保。全職員に周知</t>
        </is>
      </c>
      <c r="D7" s="87" t="n"/>
      <c r="E7" s="86" t="inlineStr">
        <is>
          <t>通知3(1)③</t>
        </is>
      </c>
    </row>
    <row r="8" ht="42" customHeight="1" s="72">
      <c r="A8" s="85" t="inlineStr">
        <is>
          <t>④</t>
        </is>
      </c>
      <c r="B8" s="86" t="inlineStr">
        <is>
          <t>キャリアパス要件Ⅲ</t>
        </is>
      </c>
      <c r="C8" s="86" t="inlineStr">
        <is>
          <t>経験／資格等／一定基準の定期昇給判定のいずれかの昇給の仕組みを就業規則等で整備し周知</t>
        </is>
      </c>
      <c r="D8" s="87" t="n"/>
      <c r="E8" s="86" t="inlineStr">
        <is>
          <t>通知3(1)④</t>
        </is>
      </c>
    </row>
    <row r="9" ht="42" customHeight="1" s="72">
      <c r="A9" s="85" t="inlineStr">
        <is>
          <t>⑤</t>
        </is>
      </c>
      <c r="B9" s="86" t="inlineStr">
        <is>
          <t>キャリアパス要件Ⅳ</t>
        </is>
      </c>
      <c r="C9" s="86" t="inlineStr">
        <is>
          <t>経験・技能のある職員1人以上について、改善後の賃金見込額が年額460万円以上（職場環境等要件を全体14以上実施で代替可）。※令和8年4月・5月は通知 別紙1 表2-1の⑤欄が「440万円一人以上」、6月以降は表2-2で「460万円一人以上」。通知本文3(1)⑤は期間を分けず460万円と記載しており通知内で不整合があるため、本シートは厳しい側の460万円で判定している。4・5月に適用される額は指定権者に確認すること</t>
        </is>
      </c>
      <c r="D9" s="87" t="n"/>
      <c r="E9" s="86" t="inlineStr">
        <is>
          <t>通知3(1)⑤／Q&amp;A問5-1〜5-5</t>
        </is>
      </c>
    </row>
    <row r="10" ht="42" customHeight="1" s="72">
      <c r="A10" s="85" t="inlineStr">
        <is>
          <t>⑥</t>
        </is>
      </c>
      <c r="B10" s="86" t="inlineStr">
        <is>
          <t>キャリアパス要件Ⅴ（配置等）</t>
        </is>
      </c>
      <c r="C10" s="86" t="inlineStr">
        <is>
          <t>福祉専門職員配置等加算の届出を行っていること</t>
        </is>
      </c>
      <c r="D10" s="87" t="n"/>
      <c r="E10" s="86" t="inlineStr">
        <is>
          <t>通知3(1)⑥</t>
        </is>
      </c>
    </row>
    <row r="11" ht="42" customHeight="1" s="72">
      <c r="A11" s="88" t="inlineStr">
        <is>
          <t>⑦-a</t>
        </is>
      </c>
      <c r="B11" s="86" t="inlineStr">
        <is>
          <t>職場環境等要件（Ⅰ・Ⅱ系）</t>
        </is>
      </c>
      <c r="C11" s="89" t="inlineStr">
        <is>
          <t>6区分それぞれ2以上（生産性向上は3以上・⑱必須）を実施し、取組項目と具体的な取組内容を公表（見える化）。※令和8年6月以降は通知 別紙1 表2-2 が「＋全体で14以上」も求めている（通知本文3(1)⑦は全体数に触れておらず不整合。本資料は厳しい側で扱う）</t>
        </is>
      </c>
      <c r="D11" s="87" t="n"/>
      <c r="E11" s="86" t="inlineStr">
        <is>
          <t>通知3(1)⑦／別紙1 表3</t>
        </is>
      </c>
    </row>
    <row r="12" ht="42" customHeight="1" s="72">
      <c r="A12" s="88" t="inlineStr">
        <is>
          <t>⑦-b</t>
        </is>
      </c>
      <c r="B12" s="86" t="inlineStr">
        <is>
          <t>職場環境等要件（Ⅲ・Ⅳ）</t>
        </is>
      </c>
      <c r="C12" s="89" t="inlineStr">
        <is>
          <t>6区分それぞれ1以上（生産性向上は2以上）かつ全体8以上を実施</t>
        </is>
      </c>
      <c r="D12" s="87" t="n"/>
      <c r="E12" s="86" t="inlineStr">
        <is>
          <t>通知3(1)⑦／別紙1 表3</t>
        </is>
      </c>
    </row>
    <row r="13" ht="42" customHeight="1" s="72">
      <c r="A13" s="85" t="inlineStr">
        <is>
          <t>⑧</t>
        </is>
      </c>
      <c r="B13" s="86" t="inlineStr">
        <is>
          <t>令和8年度特例要件</t>
        </is>
      </c>
      <c r="C13" s="89" t="inlineStr">
        <is>
          <t>(ア)生産性向上区分5以上（⑱㉑必須）または(イ)社会福祉連携推進法人所属、かつ(ウ)加算Ⅱロの加算額の1/2以上を基本給等の改善に充当</t>
        </is>
      </c>
      <c r="D13" s="87" t="n"/>
      <c r="E13" s="86" t="inlineStr">
        <is>
          <t>通知3(1)⑧</t>
        </is>
      </c>
    </row>
    <row r="14"/>
    <row r="15" ht="15" customHeight="1" s="72">
      <c r="A15" s="76" t="inlineStr">
        <is>
          <t>判定結果</t>
        </is>
      </c>
    </row>
    <row r="16" ht="19.4" customHeight="1" s="72">
      <c r="A16" s="90" t="inlineStr">
        <is>
          <t>令和8年4月・5月</t>
        </is>
      </c>
      <c r="B16" s="91">
        <f>IF(COUNTA(D5:D13)&lt;9,"← D列に要件の充足状況を入力してください",IF(AND(COUNTIF($D$6:$D$8,"誓約")+COUNTIF($D$11,"誓約")&gt;0,$D$13="×"),"算定不可（②〜④・⑦の誓約は⑧令和8年度特例要件の充足が前提／通知3(1)②〜④⑦ただし書）",IF(AND(D5&lt;&gt;"×",D6&lt;&gt;"×",D7&lt;&gt;"×",D8&lt;&gt;"×",D9&lt;&gt;"×",D10&lt;&gt;"×",D11&lt;&gt;"×"),"処遇改善加算Ⅰ",IF(AND(D5&lt;&gt;"×",D6&lt;&gt;"×",D7&lt;&gt;"×",D8&lt;&gt;"×",D9&lt;&gt;"×",D11&lt;&gt;"×"),"処遇改善加算Ⅱ",IF(AND(D5&lt;&gt;"×",D6&lt;&gt;"×",D7&lt;&gt;"×",D8&lt;&gt;"×",D12&lt;&gt;"×"),"処遇改善加算Ⅲ",IF(AND(D5&lt;&gt;"×",D6&lt;&gt;"×",D7&lt;&gt;"×",D12&lt;&gt;"×"),"処遇改善加算Ⅳ","算定不可"))))))</f>
        <v/>
      </c>
    </row>
    <row r="17" ht="17.15" customHeight="1" s="72">
      <c r="A17" s="71" t="inlineStr">
        <is>
          <t>令和8年6月以降</t>
        </is>
      </c>
    </row>
    <row r="18" ht="19.4" customHeight="1" s="72">
      <c r="A18" s="90" t="inlineStr">
        <is>
          <t>（再掲）6月以降の区分</t>
        </is>
      </c>
      <c r="B18" s="91">
        <f>IF(COUNTA(D5:D13)&lt;9,"← D列に要件の充足状況を入力してください",IF(AND(COUNTIF($D$6:$D$8,"誓約")+COUNTIF($D$11,"誓約")&gt;0,$D$13="×"),"算定不可（②〜④・⑦の誓約は⑧令和8年度特例要件の充足が前提／通知3(1)②〜④⑦ただし書）",IF(AND(D5&lt;&gt;"×",D6&lt;&gt;"×",D7&lt;&gt;"×",D8&lt;&gt;"×",D9&lt;&gt;"×",D10&lt;&gt;"×",D11&lt;&gt;"×",D13&lt;&gt;"×"),"処遇改善加算Ⅰロ",IF(AND(D5&lt;&gt;"×",D6&lt;&gt;"×",D7&lt;&gt;"×",D8&lt;&gt;"×",D9&lt;&gt;"×",D10&lt;&gt;"×",D11&lt;&gt;"×"),"処遇改善加算Ⅰイ",IF(AND(D5&lt;&gt;"×",D6&lt;&gt;"×",D7&lt;&gt;"×",D8&lt;&gt;"×",D9&lt;&gt;"×",D11&lt;&gt;"×",D13&lt;&gt;"×"),"処遇改善加算Ⅱロ",IF(AND(D5&lt;&gt;"×",D6&lt;&gt;"×",D7&lt;&gt;"×",D8&lt;&gt;"×",D9&lt;&gt;"×",D11&lt;&gt;"×"),"処遇改善加算Ⅱイ",IF(AND(D5&lt;&gt;"×",D6&lt;&gt;"×",D7&lt;&gt;"×",D8&lt;&gt;"×",D12&lt;&gt;"×"),"処遇改善加算Ⅲ",IF(AND(D5&lt;&gt;"×",D6&lt;&gt;"×",D7&lt;&gt;"×",D12&lt;&gt;"×"),"処遇改善加算Ⅳ","算定不可"))))))))</f>
        <v/>
      </c>
    </row>
    <row r="19"/>
    <row r="20" ht="15" customHeight="1" s="72">
      <c r="A20" s="90" t="inlineStr">
        <is>
          <t>補足</t>
        </is>
      </c>
      <c r="B20" s="75">
        <f>IF('05_職場環境等要件'!$J$18&gt;=14,"職場環境等要件 全体14以上によりキャリアパス要件Ⅳを充足できます（通知3(1)⑤ただし書）","")</f>
        <v/>
      </c>
    </row>
    <row r="21" ht="15" customHeight="1" s="72">
      <c r="B21" s="75">
        <f>IF(AND(COUNTIF(D6:D11,"誓約")&gt;0,D13="×"),"⚠ ②〜④・⑦を誓約で満たせるのは⑧令和8年度特例要件を満たす事業所に限られます（通知3(1)②〜④⑦ただし書）。⑦のうち加算Ⅲ・Ⅳの「全体8以上」だけは全事業所が誓約できます","")</f>
        <v/>
      </c>
    </row>
    <row r="22" ht="15" customHeight="1" s="72">
      <c r="B22" s="75">
        <f>IF(OR($B$18="処遇改善加算Ⅰロ",$B$18="処遇改善加算Ⅱロ"),"必要月額賃金改善額は加算Ⅳの1/2ではなく、加算Ⅱロの1/2で判定されます（02_加算額計算のU列を見ること）","")</f>
        <v/>
      </c>
    </row>
    <row r="23"/>
    <row r="24" ht="15" customHeight="1" s="72">
      <c r="A24" s="92" t="inlineStr">
        <is>
          <t>誓約について：令和8年度は、申請時点で⑧を満たす事業所に限り、②③④及び⑦について令和9年3月末までに整備することを誓約すれば申請時点から要件を満たすものとして扱われる（⑤と⑧(ウ)は特例要件充足を前提とせず誓約可、Ⅲ・Ⅳの全体8以上は全事業所が誓約可）。誓約した内容は令和9年3月末までに実施し、実績報告書で報告する。未対応は返還対象。</t>
        </is>
      </c>
    </row>
    <row r="25" ht="15" customHeight="1" s="72"/>
    <row r="26" ht="15" customHeight="1" s="72"/>
  </sheetData>
  <mergeCells count="7">
    <mergeCell ref="A2:E2"/>
    <mergeCell ref="A15:E15"/>
    <mergeCell ref="A24:E26"/>
    <mergeCell ref="B21:E21"/>
    <mergeCell ref="A1:E1"/>
    <mergeCell ref="B20:E20"/>
    <mergeCell ref="B22:E22"/>
  </mergeCells>
  <conditionalFormatting sqref="B21">
    <cfRule type="expression" rank="0" priority="2" equalAverage="0" aboveAverage="0" dxfId="0" text="" percent="0" bottom="0">
      <formula>LEFT(B21,1)="○"</formula>
    </cfRule>
    <cfRule type="expression" rank="0" priority="3" equalAverage="0" aboveAverage="0" dxfId="1" text="" percent="0" bottom="0">
      <formula>LEFT(B21,1)="×"</formula>
    </cfRule>
    <cfRule type="expression" rank="0" priority="4" equalAverage="0" aboveAverage="0" dxfId="2" text="" percent="0" bottom="0">
      <formula>OR(LEFT(B21,1)="△",LEFT(B21,1)="⚠")</formula>
    </cfRule>
  </conditionalFormatting>
  <dataValidations count="1">
    <dataValidation sqref="D5:D13" showDropDown="0" showInputMessage="0" showErrorMessage="0" allowBlank="1" type="list" errorStyle="stop" operator="between">
      <formula1>"○,×,誓約"</formula1>
      <formula2>0</formula2>
    </dataValidation>
  </dataValidations>
  <printOptions horizontalCentered="0" verticalCentered="0" headings="0" gridLines="0" gridLinesSet="1"/>
  <pageMargins left="0.390277777777778" right="0.390277777777778" top="0.590277777777778" bottom="0.590277777777778" header="0.511811023622047" footer="0.5"/>
  <pageSetup orientation="portrait" paperSize="9" scale="100" fitToHeight="0" fitToWidth="1" pageOrder="downThenOver" blackAndWhite="0" draft="0" horizontalDpi="300" verticalDpi="300" copies="1"/>
  <headerFooter differentOddEven="0" differentFirst="0">
    <oddHeader/>
    <oddFooter>&amp;L&amp;"Calibri,Regular"&amp;7 最終確認日 2026-08-14 ／ 根拠：障障発0331第1号・こ支障第78号（令和8年3月31日）、告示122号 別表第1の13・別表第3の11 ／ 発行元：ROOTS（株式会社INU）</oddFooter>
    <evenHeader/>
    <evenFooter/>
    <firstHeader/>
    <firstFooter/>
  </headerFooter>
</worksheet>
</file>

<file path=xl/worksheets/sheet3.xml><?xml version="1.0" encoding="utf-8"?>
<worksheet xmlns="http://schemas.openxmlformats.org/spreadsheetml/2006/main">
  <sheetPr filterMode="0">
    <outlinePr summaryBelow="1" summaryRight="1"/>
    <pageSetUpPr fitToPage="1"/>
  </sheetPr>
  <dimension ref="A1:V26"/>
  <sheetViews>
    <sheetView showFormulas="0" showGridLines="1" showRowColHeaders="1" showZeros="1" rightToLeft="0" tabSelected="0" showOutlineSymbols="1" defaultGridColor="1" view="normal" topLeftCell="A1" colorId="64" zoomScale="100" zoomScaleNormal="100" zoomScalePageLayoutView="100" workbookViewId="0">
      <pane xSplit="3" ySplit="12" topLeftCell="D13" activePane="bottomRight" state="frozen"/>
      <selection pane="topLeft" activeCell="A1" activeCellId="0" sqref="A1"/>
      <selection pane="topRight" activeCell="D1" activeCellId="0" sqref="D1"/>
      <selection pane="bottomLeft" activeCell="A13" activeCellId="0" sqref="A13"/>
      <selection pane="bottomRight" activeCell="A1" activeCellId="0" sqref="A1"/>
    </sheetView>
  </sheetViews>
  <sheetFormatPr baseColWidth="8" defaultColWidth="7.89453125" defaultRowHeight="15" customHeight="0" zeroHeight="0" outlineLevelRow="0"/>
  <cols>
    <col width="4.55" customWidth="1" style="71" min="1" max="1"/>
    <col width="18.2" customWidth="1" style="71" min="2" max="3"/>
    <col width="13.65" customWidth="1" style="71" min="4" max="5"/>
    <col width="9.1" customWidth="1" style="71" min="6" max="6"/>
    <col width="7.28" customWidth="1" style="71" min="7" max="7"/>
    <col width="12.74" customWidth="1" style="71" min="8" max="8"/>
    <col width="13.65" customWidth="1" style="71" min="9" max="10"/>
    <col width="9.1" customWidth="1" style="71" min="11" max="11"/>
    <col width="7.28" customWidth="1" style="71" min="12" max="12"/>
    <col width="12.74" customWidth="1" style="71" min="13" max="14"/>
    <col width="10.92" customWidth="1" style="71" min="15" max="15"/>
    <col width="12.74" customWidth="1" style="71" min="16" max="16"/>
    <col width="11.83" customWidth="1" style="71" min="17" max="18"/>
    <col width="13.65" customWidth="1" style="71" min="19" max="20"/>
    <col width="14.56" customWidth="1" style="71" min="21" max="21"/>
  </cols>
  <sheetData>
    <row r="1" ht="21.6" customHeight="1" s="72">
      <c r="A1" s="80" t="inlineStr">
        <is>
          <t>02 加算額計算シート（令和8年度／4・5月と6月以降を分けて計算）</t>
        </is>
      </c>
    </row>
    <row r="2" ht="24" customHeight="1" s="72">
      <c r="A2" s="81" t="inlineStr">
        <is>
          <t>このシートは国の届出様式ではありません。届出は指定権者が案内する別紙様式2-1〜2-3（計画書）／別紙様式3-1・3-2（実績報告書）を使ってください。</t>
        </is>
      </c>
    </row>
    <row r="3" ht="15" customHeight="1" s="72">
      <c r="A3" s="81" t="inlineStr">
        <is>
          <t>加算率を掛ける母数は「処遇改善加算を除く加減算後の総単位数」から算定した報酬総額（円）。端数処理は国の別紙様式2-2/2-3と同じ ROUNDDOWN(ROUND(月あたり報酬総額×加算率,0),0)×月数。</t>
        </is>
      </c>
    </row>
    <row r="4" ht="15" customHeight="1" s="72">
      <c r="A4" s="82" t="inlineStr">
        <is>
          <t>O列（令和7年度の加算率）は令和7年度に算定していた区分の加算率を入力。未入力の場合は4・5月の加算率が使われ、増加額は6月以降分のみ計上される。</t>
        </is>
      </c>
    </row>
    <row r="5"/>
    <row r="6" ht="15" customHeight="1" s="72">
      <c r="A6" s="81" t="inlineStr">
        <is>
          <t>根拠：告示122号 別表第1の13（児発）／別表第3の11（放デイ）、令和8年こども家庭庁告示第5号、障発0330第16号 第二1(1)（算定上の端数処理等について）</t>
        </is>
      </c>
    </row>
    <row r="7" ht="17.15" customHeight="1" s="72">
      <c r="A7" s="71" t="inlineStr">
        <is>
          <t>本シートは国の様式と同じ円ベースの概算です。実際の加算額は単位数ベース（総単位数×加算率→四捨五入→単位数、単位数×地域単価→1円未満切捨て）で算定されるため、国保連の通知額と数百円〜千円単位でずれることがあります。実績報告には必ず国保連の通知額を使ってください。</t>
        </is>
      </c>
    </row>
    <row r="8" ht="17.15" customHeight="1" s="72">
      <c r="A8" s="93" t="inlineStr">
        <is>
          <t>令和8年度特例要件の誓約（キャリアパス要件Ⅰ〜Ⅲ・職場環境等要件）を利用するか</t>
        </is>
      </c>
      <c r="C8" s="94" t="inlineStr">
        <is>
          <t>いいえ</t>
        </is>
      </c>
    </row>
    <row r="9" ht="17.15" customHeight="1" s="72">
      <c r="A9" s="71" t="inlineStr">
        <is>
          <t>「はい」の場合、令和8年度特例要件(ウ)で必要な額に、6月以降分（T列）に加えて、4・5月に報酬総額（D列）の入力がある行はその4・5月分（V列）も加わります（別紙様式2-1の3(7-2)②。4・5月分にも6月以降のⅡロ加算率を掛ける）。4・5月に算定がない事業所はD列が空欄のためV列は0となり、T列だけが立ちます。</t>
        </is>
      </c>
    </row>
    <row r="10"/>
    <row r="11" ht="15" customHeight="1" s="72">
      <c r="D11" s="76" t="inlineStr">
        <is>
          <t>【令和8年4月・5月】</t>
        </is>
      </c>
      <c r="I11" s="76" t="inlineStr">
        <is>
          <t>【令和8年6月〜令和9年3月】</t>
        </is>
      </c>
      <c r="N11" s="76" t="inlineStr">
        <is>
          <t>【年度計・要件判定用】</t>
        </is>
      </c>
    </row>
    <row r="12" ht="33.75" customHeight="1" s="72">
      <c r="A12" s="83" t="inlineStr">
        <is>
          <t>No</t>
        </is>
      </c>
      <c r="B12" s="84" t="inlineStr">
        <is>
          <t>事業所名</t>
        </is>
      </c>
      <c r="C12" s="84" t="inlineStr">
        <is>
          <t>サービス区分</t>
        </is>
      </c>
      <c r="D12" s="84" t="inlineStr">
        <is>
          <t>月あたり報酬総額(a)</t>
        </is>
      </c>
      <c r="E12" s="84" t="inlineStr">
        <is>
          <t>加算区分</t>
        </is>
      </c>
      <c r="F12" s="84" t="inlineStr">
        <is>
          <t>加算率(b)</t>
        </is>
      </c>
      <c r="G12" s="84" t="inlineStr">
        <is>
          <t>月数(c)</t>
        </is>
      </c>
      <c r="H12" s="84" t="inlineStr">
        <is>
          <t>加算見込額</t>
        </is>
      </c>
      <c r="I12" s="84" t="inlineStr">
        <is>
          <t>月あたり報酬総額(a)</t>
        </is>
      </c>
      <c r="J12" s="84" t="inlineStr">
        <is>
          <t>加算区分</t>
        </is>
      </c>
      <c r="K12" s="84" t="inlineStr">
        <is>
          <t>加算率(b)</t>
        </is>
      </c>
      <c r="L12" s="84" t="inlineStr">
        <is>
          <t>月数(c)</t>
        </is>
      </c>
      <c r="M12" s="84" t="inlineStr">
        <is>
          <t>加算見込額</t>
        </is>
      </c>
      <c r="N12" s="84" t="inlineStr">
        <is>
          <t>①加算見込額 計</t>
        </is>
      </c>
      <c r="O12" s="84" t="inlineStr">
        <is>
          <t>令和7年度の加算率</t>
        </is>
      </c>
      <c r="P12" s="84" t="inlineStr">
        <is>
          <t>令和7年度比 増加加算額</t>
        </is>
      </c>
      <c r="Q12" s="84" t="inlineStr">
        <is>
          <t>加算Ⅳ相当1/2
(4・5月)</t>
        </is>
      </c>
      <c r="R12" s="84" t="inlineStr">
        <is>
          <t>加算Ⅳ相当1/2
(6月〜)</t>
        </is>
      </c>
      <c r="S12" s="84" t="inlineStr">
        <is>
          <t>②月額賃金改善の下限
（Ⅳ基準）</t>
        </is>
      </c>
      <c r="T12" s="84" t="inlineStr">
        <is>
          <t>③加算Ⅱロ相当1/2
（6月〜・特例要件ウ）</t>
        </is>
      </c>
      <c r="U12" s="84" t="inlineStr">
        <is>
          <t>必要月額賃金改善額
=MAX(②,③+④)</t>
        </is>
      </c>
      <c r="V12" s="95" t="inlineStr">
        <is>
          <t>④加算Ⅱロ相当1/2
（4・5月分・誓約時のみ）</t>
        </is>
      </c>
    </row>
    <row r="13" ht="15" customHeight="1" s="72">
      <c r="A13" s="96" t="n">
        <v>1</v>
      </c>
      <c r="B13" s="94" t="n"/>
      <c r="C13" s="94" t="n"/>
      <c r="D13" s="97" t="n"/>
      <c r="E13" s="94" t="n"/>
      <c r="F13" s="98">
        <f>IFERROR(INDEX('09_加算率マスタ'!$B$3:$E$8,MATCH($C13,'09_加算率マスタ'!$A$3:$A$8,0),MATCH($E13,'09_加算率マスタ'!$B$2:$E$2,0)),"")</f>
        <v/>
      </c>
      <c r="G13" s="94" t="n">
        <v>2</v>
      </c>
      <c r="H13" s="99">
        <f>IFERROR(ROUNDDOWN(ROUND($D13*$F13,0),0)*$G13,"")</f>
        <v/>
      </c>
      <c r="I13" s="97" t="n"/>
      <c r="J13" s="94" t="n"/>
      <c r="K13" s="98">
        <f>IFERROR(INDEX('09_加算率マスタ'!$F$3:$K$8,MATCH($C13,'09_加算率マスタ'!$A$3:$A$8,0),MATCH($J13,'09_加算率マスタ'!$F$2:$K$2,0)),"")</f>
        <v/>
      </c>
      <c r="L13" s="94" t="n">
        <v>10</v>
      </c>
      <c r="M13" s="99">
        <f>IFERROR(ROUNDDOWN(ROUND($I13*$K13,0),0)*$L13,"")</f>
        <v/>
      </c>
      <c r="N13" s="99">
        <f>IFERROR($H13+$M13,"")</f>
        <v/>
      </c>
      <c r="O13" s="100" t="n"/>
      <c r="P13" s="99">
        <f>IFERROR(ROUNDDOWN(ROUND($D13*($F13-IF($O13="",$F13,$O13)),0),0)*$G13+ROUNDDOWN(ROUND($I13*($K13-IF($O13="",$F13,$O13)),0),0)*$L13,"")</f>
        <v/>
      </c>
      <c r="Q13" s="99">
        <f>IFERROR(ROUNDDOWN(ROUND($D13*INDEX('09_加算率マスタ'!$B$3:$E$8,MATCH($C13,'09_加算率マスタ'!$A$3:$A$8,0),4),0)*$G13*0.5,0),"")</f>
        <v/>
      </c>
      <c r="R13" s="99">
        <f>IFERROR(ROUNDDOWN(ROUND($I13*INDEX('09_加算率マスタ'!$F$3:$K$8,MATCH($C13,'09_加算率マスタ'!$A$3:$A$8,0),6),0)*$L13*0.5,0),"")</f>
        <v/>
      </c>
      <c r="S13" s="99">
        <f>IFERROR($Q13+$R13,"")</f>
        <v/>
      </c>
      <c r="T13" s="99">
        <f>IF(OR($J13="処遇改善加算Ⅰロ",$J13="処遇改善加算Ⅱロ",$C$8="はい"),IFERROR(ROUNDDOWN(ROUND($I13*IF(INDEX('09_加算率マスタ'!$F$3:$K$8,MATCH($C13,'09_加算率マスタ'!$A$3:$A$8,0),4)=0,INDEX('09_加算率マスタ'!$F$3:$K$8,MATCH($C13,'09_加算率マスタ'!$A$3:$A$8,0),2),INDEX('09_加算率マスタ'!$F$3:$K$8,MATCH($C13,'09_加算率マスタ'!$A$3:$A$8,0),4)),0)*$L13*0.5,0),0),0)</f>
        <v/>
      </c>
      <c r="U13" s="99">
        <f>IFERROR(MAX($S13,$T13+$V13),"")</f>
        <v/>
      </c>
      <c r="V13" s="71">
        <f>IF($C$8="はい",IFERROR(ROUNDDOWN(ROUND($D13*IF(INDEX('09_加算率マスタ'!$F$3:$K$8,MATCH($C13,'09_加算率マスタ'!$A$3:$A$8,0),4)=0,INDEX('09_加算率マスタ'!$F$3:$K$8,MATCH($C13,'09_加算率マスタ'!$A$3:$A$8,0),2),INDEX('09_加算率マスタ'!$F$3:$K$8,MATCH($C13,'09_加算率マスタ'!$A$3:$A$8,0),4)),0)*$G13*0.5,0),0),0)</f>
        <v/>
      </c>
    </row>
    <row r="14" ht="15" customHeight="1" s="72">
      <c r="A14" s="96" t="n">
        <v>2</v>
      </c>
      <c r="B14" s="94" t="n"/>
      <c r="C14" s="94" t="n"/>
      <c r="D14" s="97" t="n"/>
      <c r="E14" s="94" t="n"/>
      <c r="F14" s="98">
        <f>IFERROR(INDEX('09_加算率マスタ'!$B$3:$E$8,MATCH($C14,'09_加算率マスタ'!$A$3:$A$8,0),MATCH($E14,'09_加算率マスタ'!$B$2:$E$2,0)),"")</f>
        <v/>
      </c>
      <c r="G14" s="94" t="n">
        <v>2</v>
      </c>
      <c r="H14" s="99">
        <f>IFERROR(ROUNDDOWN(ROUND($D14*$F14,0),0)*$G14,"")</f>
        <v/>
      </c>
      <c r="I14" s="97" t="n"/>
      <c r="J14" s="94" t="n"/>
      <c r="K14" s="98">
        <f>IFERROR(INDEX('09_加算率マスタ'!$F$3:$K$8,MATCH($C14,'09_加算率マスタ'!$A$3:$A$8,0),MATCH($J14,'09_加算率マスタ'!$F$2:$K$2,0)),"")</f>
        <v/>
      </c>
      <c r="L14" s="94" t="n">
        <v>10</v>
      </c>
      <c r="M14" s="99">
        <f>IFERROR(ROUNDDOWN(ROUND($I14*$K14,0),0)*$L14,"")</f>
        <v/>
      </c>
      <c r="N14" s="99">
        <f>IFERROR($H14+$M14,"")</f>
        <v/>
      </c>
      <c r="O14" s="100" t="n"/>
      <c r="P14" s="99">
        <f>IFERROR(ROUNDDOWN(ROUND($D14*($F14-IF($O14="",$F14,$O14)),0),0)*$G14+ROUNDDOWN(ROUND($I14*($K14-IF($O14="",$F14,$O14)),0),0)*$L14,"")</f>
        <v/>
      </c>
      <c r="Q14" s="99">
        <f>IFERROR(ROUNDDOWN(ROUND($D14*INDEX('09_加算率マスタ'!$B$3:$E$8,MATCH($C14,'09_加算率マスタ'!$A$3:$A$8,0),4),0)*$G14*0.5,0),"")</f>
        <v/>
      </c>
      <c r="R14" s="99">
        <f>IFERROR(ROUNDDOWN(ROUND($I14*INDEX('09_加算率マスタ'!$F$3:$K$8,MATCH($C14,'09_加算率マスタ'!$A$3:$A$8,0),6),0)*$L14*0.5,0),"")</f>
        <v/>
      </c>
      <c r="S14" s="99">
        <f>IFERROR($Q14+$R14,"")</f>
        <v/>
      </c>
      <c r="T14" s="99">
        <f>IF(OR($J14="処遇改善加算Ⅰロ",$J14="処遇改善加算Ⅱロ",$C$8="はい"),IFERROR(ROUNDDOWN(ROUND($I14*IF(INDEX('09_加算率マスタ'!$F$3:$K$8,MATCH($C14,'09_加算率マスタ'!$A$3:$A$8,0),4)=0,INDEX('09_加算率マスタ'!$F$3:$K$8,MATCH($C14,'09_加算率マスタ'!$A$3:$A$8,0),2),INDEX('09_加算率マスタ'!$F$3:$K$8,MATCH($C14,'09_加算率マスタ'!$A$3:$A$8,0),4)),0)*$L14*0.5,0),0),0)</f>
        <v/>
      </c>
      <c r="U14" s="99">
        <f>IFERROR(MAX($S14,$T14+$V14),"")</f>
        <v/>
      </c>
      <c r="V14" s="71">
        <f>IF($C$8="はい",IFERROR(ROUNDDOWN(ROUND($D14*IF(INDEX('09_加算率マスタ'!$F$3:$K$8,MATCH($C14,'09_加算率マスタ'!$A$3:$A$8,0),4)=0,INDEX('09_加算率マスタ'!$F$3:$K$8,MATCH($C14,'09_加算率マスタ'!$A$3:$A$8,0),2),INDEX('09_加算率マスタ'!$F$3:$K$8,MATCH($C14,'09_加算率マスタ'!$A$3:$A$8,0),4)),0)*$G14*0.5,0),0),0)</f>
        <v/>
      </c>
    </row>
    <row r="15" ht="15" customHeight="1" s="72">
      <c r="A15" s="96" t="n">
        <v>3</v>
      </c>
      <c r="B15" s="94" t="n"/>
      <c r="C15" s="94" t="n"/>
      <c r="D15" s="97" t="n"/>
      <c r="E15" s="94" t="n"/>
      <c r="F15" s="98">
        <f>IFERROR(INDEX('09_加算率マスタ'!$B$3:$E$8,MATCH($C15,'09_加算率マスタ'!$A$3:$A$8,0),MATCH($E15,'09_加算率マスタ'!$B$2:$E$2,0)),"")</f>
        <v/>
      </c>
      <c r="G15" s="94" t="n">
        <v>2</v>
      </c>
      <c r="H15" s="99">
        <f>IFERROR(ROUNDDOWN(ROUND($D15*$F15,0),0)*$G15,"")</f>
        <v/>
      </c>
      <c r="I15" s="97" t="n"/>
      <c r="J15" s="94" t="n"/>
      <c r="K15" s="98">
        <f>IFERROR(INDEX('09_加算率マスタ'!$F$3:$K$8,MATCH($C15,'09_加算率マスタ'!$A$3:$A$8,0),MATCH($J15,'09_加算率マスタ'!$F$2:$K$2,0)),"")</f>
        <v/>
      </c>
      <c r="L15" s="94" t="n">
        <v>10</v>
      </c>
      <c r="M15" s="99">
        <f>IFERROR(ROUNDDOWN(ROUND($I15*$K15,0),0)*$L15,"")</f>
        <v/>
      </c>
      <c r="N15" s="99">
        <f>IFERROR($H15+$M15,"")</f>
        <v/>
      </c>
      <c r="O15" s="100" t="n"/>
      <c r="P15" s="99">
        <f>IFERROR(ROUNDDOWN(ROUND($D15*($F15-IF($O15="",$F15,$O15)),0),0)*$G15+ROUNDDOWN(ROUND($I15*($K15-IF($O15="",$F15,$O15)),0),0)*$L15,"")</f>
        <v/>
      </c>
      <c r="Q15" s="99">
        <f>IFERROR(ROUNDDOWN(ROUND($D15*INDEX('09_加算率マスタ'!$B$3:$E$8,MATCH($C15,'09_加算率マスタ'!$A$3:$A$8,0),4),0)*$G15*0.5,0),"")</f>
        <v/>
      </c>
      <c r="R15" s="99">
        <f>IFERROR(ROUNDDOWN(ROUND($I15*INDEX('09_加算率マスタ'!$F$3:$K$8,MATCH($C15,'09_加算率マスタ'!$A$3:$A$8,0),6),0)*$L15*0.5,0),"")</f>
        <v/>
      </c>
      <c r="S15" s="99">
        <f>IFERROR($Q15+$R15,"")</f>
        <v/>
      </c>
      <c r="T15" s="99">
        <f>IF(OR($J15="処遇改善加算Ⅰロ",$J15="処遇改善加算Ⅱロ",$C$8="はい"),IFERROR(ROUNDDOWN(ROUND($I15*IF(INDEX('09_加算率マスタ'!$F$3:$K$8,MATCH($C15,'09_加算率マスタ'!$A$3:$A$8,0),4)=0,INDEX('09_加算率マスタ'!$F$3:$K$8,MATCH($C15,'09_加算率マスタ'!$A$3:$A$8,0),2),INDEX('09_加算率マスタ'!$F$3:$K$8,MATCH($C15,'09_加算率マスタ'!$A$3:$A$8,0),4)),0)*$L15*0.5,0),0),0)</f>
        <v/>
      </c>
      <c r="U15" s="99">
        <f>IFERROR(MAX($S15,$T15+$V15),"")</f>
        <v/>
      </c>
      <c r="V15" s="71">
        <f>IF($C$8="はい",IFERROR(ROUNDDOWN(ROUND($D15*IF(INDEX('09_加算率マスタ'!$F$3:$K$8,MATCH($C15,'09_加算率マスタ'!$A$3:$A$8,0),4)=0,INDEX('09_加算率マスタ'!$F$3:$K$8,MATCH($C15,'09_加算率マスタ'!$A$3:$A$8,0),2),INDEX('09_加算率マスタ'!$F$3:$K$8,MATCH($C15,'09_加算率マスタ'!$A$3:$A$8,0),4)),0)*$G15*0.5,0),0),0)</f>
        <v/>
      </c>
    </row>
    <row r="16" ht="15" customHeight="1" s="72">
      <c r="A16" s="96" t="n">
        <v>4</v>
      </c>
      <c r="B16" s="94" t="n"/>
      <c r="C16" s="94" t="n"/>
      <c r="D16" s="97" t="n"/>
      <c r="E16" s="94" t="n"/>
      <c r="F16" s="98">
        <f>IFERROR(INDEX('09_加算率マスタ'!$B$3:$E$8,MATCH($C16,'09_加算率マスタ'!$A$3:$A$8,0),MATCH($E16,'09_加算率マスタ'!$B$2:$E$2,0)),"")</f>
        <v/>
      </c>
      <c r="G16" s="94" t="n">
        <v>2</v>
      </c>
      <c r="H16" s="99">
        <f>IFERROR(ROUNDDOWN(ROUND($D16*$F16,0),0)*$G16,"")</f>
        <v/>
      </c>
      <c r="I16" s="97" t="n"/>
      <c r="J16" s="94" t="n"/>
      <c r="K16" s="98">
        <f>IFERROR(INDEX('09_加算率マスタ'!$F$3:$K$8,MATCH($C16,'09_加算率マスタ'!$A$3:$A$8,0),MATCH($J16,'09_加算率マスタ'!$F$2:$K$2,0)),"")</f>
        <v/>
      </c>
      <c r="L16" s="94" t="n">
        <v>10</v>
      </c>
      <c r="M16" s="99">
        <f>IFERROR(ROUNDDOWN(ROUND($I16*$K16,0),0)*$L16,"")</f>
        <v/>
      </c>
      <c r="N16" s="99">
        <f>IFERROR($H16+$M16,"")</f>
        <v/>
      </c>
      <c r="O16" s="100" t="n"/>
      <c r="P16" s="99">
        <f>IFERROR(ROUNDDOWN(ROUND($D16*($F16-IF($O16="",$F16,$O16)),0),0)*$G16+ROUNDDOWN(ROUND($I16*($K16-IF($O16="",$F16,$O16)),0),0)*$L16,"")</f>
        <v/>
      </c>
      <c r="Q16" s="99">
        <f>IFERROR(ROUNDDOWN(ROUND($D16*INDEX('09_加算率マスタ'!$B$3:$E$8,MATCH($C16,'09_加算率マスタ'!$A$3:$A$8,0),4),0)*$G16*0.5,0),"")</f>
        <v/>
      </c>
      <c r="R16" s="99">
        <f>IFERROR(ROUNDDOWN(ROUND($I16*INDEX('09_加算率マスタ'!$F$3:$K$8,MATCH($C16,'09_加算率マスタ'!$A$3:$A$8,0),6),0)*$L16*0.5,0),"")</f>
        <v/>
      </c>
      <c r="S16" s="99">
        <f>IFERROR($Q16+$R16,"")</f>
        <v/>
      </c>
      <c r="T16" s="99">
        <f>IF(OR($J16="処遇改善加算Ⅰロ",$J16="処遇改善加算Ⅱロ",$C$8="はい"),IFERROR(ROUNDDOWN(ROUND($I16*IF(INDEX('09_加算率マスタ'!$F$3:$K$8,MATCH($C16,'09_加算率マスタ'!$A$3:$A$8,0),4)=0,INDEX('09_加算率マスタ'!$F$3:$K$8,MATCH($C16,'09_加算率マスタ'!$A$3:$A$8,0),2),INDEX('09_加算率マスタ'!$F$3:$K$8,MATCH($C16,'09_加算率マスタ'!$A$3:$A$8,0),4)),0)*$L16*0.5,0),0),0)</f>
        <v/>
      </c>
      <c r="U16" s="99">
        <f>IFERROR(MAX($S16,$T16+$V16),"")</f>
        <v/>
      </c>
      <c r="V16" s="71">
        <f>IF($C$8="はい",IFERROR(ROUNDDOWN(ROUND($D16*IF(INDEX('09_加算率マスタ'!$F$3:$K$8,MATCH($C16,'09_加算率マスタ'!$A$3:$A$8,0),4)=0,INDEX('09_加算率マスタ'!$F$3:$K$8,MATCH($C16,'09_加算率マスタ'!$A$3:$A$8,0),2),INDEX('09_加算率マスタ'!$F$3:$K$8,MATCH($C16,'09_加算率マスタ'!$A$3:$A$8,0),4)),0)*$G16*0.5,0),0),0)</f>
        <v/>
      </c>
    </row>
    <row r="17" ht="15" customHeight="1" s="72">
      <c r="A17" s="96" t="n">
        <v>5</v>
      </c>
      <c r="B17" s="94" t="n"/>
      <c r="C17" s="94" t="n"/>
      <c r="D17" s="97" t="n"/>
      <c r="E17" s="94" t="n"/>
      <c r="F17" s="98">
        <f>IFERROR(INDEX('09_加算率マスタ'!$B$3:$E$8,MATCH($C17,'09_加算率マスタ'!$A$3:$A$8,0),MATCH($E17,'09_加算率マスタ'!$B$2:$E$2,0)),"")</f>
        <v/>
      </c>
      <c r="G17" s="94" t="n">
        <v>2</v>
      </c>
      <c r="H17" s="99">
        <f>IFERROR(ROUNDDOWN(ROUND($D17*$F17,0),0)*$G17,"")</f>
        <v/>
      </c>
      <c r="I17" s="97" t="n"/>
      <c r="J17" s="94" t="n"/>
      <c r="K17" s="98">
        <f>IFERROR(INDEX('09_加算率マスタ'!$F$3:$K$8,MATCH($C17,'09_加算率マスタ'!$A$3:$A$8,0),MATCH($J17,'09_加算率マスタ'!$F$2:$K$2,0)),"")</f>
        <v/>
      </c>
      <c r="L17" s="94" t="n">
        <v>10</v>
      </c>
      <c r="M17" s="99">
        <f>IFERROR(ROUNDDOWN(ROUND($I17*$K17,0),0)*$L17,"")</f>
        <v/>
      </c>
      <c r="N17" s="99">
        <f>IFERROR($H17+$M17,"")</f>
        <v/>
      </c>
      <c r="O17" s="100" t="n"/>
      <c r="P17" s="99">
        <f>IFERROR(ROUNDDOWN(ROUND($D17*($F17-IF($O17="",$F17,$O17)),0),0)*$G17+ROUNDDOWN(ROUND($I17*($K17-IF($O17="",$F17,$O17)),0),0)*$L17,"")</f>
        <v/>
      </c>
      <c r="Q17" s="99">
        <f>IFERROR(ROUNDDOWN(ROUND($D17*INDEX('09_加算率マスタ'!$B$3:$E$8,MATCH($C17,'09_加算率マスタ'!$A$3:$A$8,0),4),0)*$G17*0.5,0),"")</f>
        <v/>
      </c>
      <c r="R17" s="99">
        <f>IFERROR(ROUNDDOWN(ROUND($I17*INDEX('09_加算率マスタ'!$F$3:$K$8,MATCH($C17,'09_加算率マスタ'!$A$3:$A$8,0),6),0)*$L17*0.5,0),"")</f>
        <v/>
      </c>
      <c r="S17" s="99">
        <f>IFERROR($Q17+$R17,"")</f>
        <v/>
      </c>
      <c r="T17" s="99">
        <f>IF(OR($J17="処遇改善加算Ⅰロ",$J17="処遇改善加算Ⅱロ",$C$8="はい"),IFERROR(ROUNDDOWN(ROUND($I17*IF(INDEX('09_加算率マスタ'!$F$3:$K$8,MATCH($C17,'09_加算率マスタ'!$A$3:$A$8,0),4)=0,INDEX('09_加算率マスタ'!$F$3:$K$8,MATCH($C17,'09_加算率マスタ'!$A$3:$A$8,0),2),INDEX('09_加算率マスタ'!$F$3:$K$8,MATCH($C17,'09_加算率マスタ'!$A$3:$A$8,0),4)),0)*$L17*0.5,0),0),0)</f>
        <v/>
      </c>
      <c r="U17" s="99">
        <f>IFERROR(MAX($S17,$T17+$V17),"")</f>
        <v/>
      </c>
      <c r="V17" s="71">
        <f>IF($C$8="はい",IFERROR(ROUNDDOWN(ROUND($D17*IF(INDEX('09_加算率マスタ'!$F$3:$K$8,MATCH($C17,'09_加算率マスタ'!$A$3:$A$8,0),4)=0,INDEX('09_加算率マスタ'!$F$3:$K$8,MATCH($C17,'09_加算率マスタ'!$A$3:$A$8,0),2),INDEX('09_加算率マスタ'!$F$3:$K$8,MATCH($C17,'09_加算率マスタ'!$A$3:$A$8,0),4)),0)*$G17*0.5,0),0),0)</f>
        <v/>
      </c>
    </row>
    <row r="18" ht="15" customHeight="1" s="72">
      <c r="A18" s="96" t="n">
        <v>6</v>
      </c>
      <c r="B18" s="94" t="n"/>
      <c r="C18" s="94" t="n"/>
      <c r="D18" s="97" t="n"/>
      <c r="E18" s="94" t="n"/>
      <c r="F18" s="98">
        <f>IFERROR(INDEX('09_加算率マスタ'!$B$3:$E$8,MATCH($C18,'09_加算率マスタ'!$A$3:$A$8,0),MATCH($E18,'09_加算率マスタ'!$B$2:$E$2,0)),"")</f>
        <v/>
      </c>
      <c r="G18" s="94" t="n">
        <v>2</v>
      </c>
      <c r="H18" s="99">
        <f>IFERROR(ROUNDDOWN(ROUND($D18*$F18,0),0)*$G18,"")</f>
        <v/>
      </c>
      <c r="I18" s="97" t="n"/>
      <c r="J18" s="94" t="n"/>
      <c r="K18" s="98">
        <f>IFERROR(INDEX('09_加算率マスタ'!$F$3:$K$8,MATCH($C18,'09_加算率マスタ'!$A$3:$A$8,0),MATCH($J18,'09_加算率マスタ'!$F$2:$K$2,0)),"")</f>
        <v/>
      </c>
      <c r="L18" s="94" t="n">
        <v>10</v>
      </c>
      <c r="M18" s="99">
        <f>IFERROR(ROUNDDOWN(ROUND($I18*$K18,0),0)*$L18,"")</f>
        <v/>
      </c>
      <c r="N18" s="99">
        <f>IFERROR($H18+$M18,"")</f>
        <v/>
      </c>
      <c r="O18" s="100" t="n"/>
      <c r="P18" s="99">
        <f>IFERROR(ROUNDDOWN(ROUND($D18*($F18-IF($O18="",$F18,$O18)),0),0)*$G18+ROUNDDOWN(ROUND($I18*($K18-IF($O18="",$F18,$O18)),0),0)*$L18,"")</f>
        <v/>
      </c>
      <c r="Q18" s="99">
        <f>IFERROR(ROUNDDOWN(ROUND($D18*INDEX('09_加算率マスタ'!$B$3:$E$8,MATCH($C18,'09_加算率マスタ'!$A$3:$A$8,0),4),0)*$G18*0.5,0),"")</f>
        <v/>
      </c>
      <c r="R18" s="99">
        <f>IFERROR(ROUNDDOWN(ROUND($I18*INDEX('09_加算率マスタ'!$F$3:$K$8,MATCH($C18,'09_加算率マスタ'!$A$3:$A$8,0),6),0)*$L18*0.5,0),"")</f>
        <v/>
      </c>
      <c r="S18" s="99">
        <f>IFERROR($Q18+$R18,"")</f>
        <v/>
      </c>
      <c r="T18" s="99">
        <f>IF(OR($J18="処遇改善加算Ⅰロ",$J18="処遇改善加算Ⅱロ",$C$8="はい"),IFERROR(ROUNDDOWN(ROUND($I18*IF(INDEX('09_加算率マスタ'!$F$3:$K$8,MATCH($C18,'09_加算率マスタ'!$A$3:$A$8,0),4)=0,INDEX('09_加算率マスタ'!$F$3:$K$8,MATCH($C18,'09_加算率マスタ'!$A$3:$A$8,0),2),INDEX('09_加算率マスタ'!$F$3:$K$8,MATCH($C18,'09_加算率マスタ'!$A$3:$A$8,0),4)),0)*$L18*0.5,0),0),0)</f>
        <v/>
      </c>
      <c r="U18" s="99">
        <f>IFERROR(MAX($S18,$T18+$V18),"")</f>
        <v/>
      </c>
      <c r="V18" s="71">
        <f>IF($C$8="はい",IFERROR(ROUNDDOWN(ROUND($D18*IF(INDEX('09_加算率マスタ'!$F$3:$K$8,MATCH($C18,'09_加算率マスタ'!$A$3:$A$8,0),4)=0,INDEX('09_加算率マスタ'!$F$3:$K$8,MATCH($C18,'09_加算率マスタ'!$A$3:$A$8,0),2),INDEX('09_加算率マスタ'!$F$3:$K$8,MATCH($C18,'09_加算率マスタ'!$A$3:$A$8,0),4)),0)*$G18*0.5,0),0),0)</f>
        <v/>
      </c>
    </row>
    <row r="19" ht="15" customHeight="1" s="72">
      <c r="A19" s="96" t="n">
        <v>7</v>
      </c>
      <c r="B19" s="94" t="n"/>
      <c r="C19" s="94" t="n"/>
      <c r="D19" s="97" t="n"/>
      <c r="E19" s="94" t="n"/>
      <c r="F19" s="98">
        <f>IFERROR(INDEX('09_加算率マスタ'!$B$3:$E$8,MATCH($C19,'09_加算率マスタ'!$A$3:$A$8,0),MATCH($E19,'09_加算率マスタ'!$B$2:$E$2,0)),"")</f>
        <v/>
      </c>
      <c r="G19" s="94" t="n">
        <v>2</v>
      </c>
      <c r="H19" s="99">
        <f>IFERROR(ROUNDDOWN(ROUND($D19*$F19,0),0)*$G19,"")</f>
        <v/>
      </c>
      <c r="I19" s="97" t="n"/>
      <c r="J19" s="94" t="n"/>
      <c r="K19" s="98">
        <f>IFERROR(INDEX('09_加算率マスタ'!$F$3:$K$8,MATCH($C19,'09_加算率マスタ'!$A$3:$A$8,0),MATCH($J19,'09_加算率マスタ'!$F$2:$K$2,0)),"")</f>
        <v/>
      </c>
      <c r="L19" s="94" t="n">
        <v>10</v>
      </c>
      <c r="M19" s="99">
        <f>IFERROR(ROUNDDOWN(ROUND($I19*$K19,0),0)*$L19,"")</f>
        <v/>
      </c>
      <c r="N19" s="99">
        <f>IFERROR($H19+$M19,"")</f>
        <v/>
      </c>
      <c r="O19" s="100" t="n"/>
      <c r="P19" s="99">
        <f>IFERROR(ROUNDDOWN(ROUND($D19*($F19-IF($O19="",$F19,$O19)),0),0)*$G19+ROUNDDOWN(ROUND($I19*($K19-IF($O19="",$F19,$O19)),0),0)*$L19,"")</f>
        <v/>
      </c>
      <c r="Q19" s="99">
        <f>IFERROR(ROUNDDOWN(ROUND($D19*INDEX('09_加算率マスタ'!$B$3:$E$8,MATCH($C19,'09_加算率マスタ'!$A$3:$A$8,0),4),0)*$G19*0.5,0),"")</f>
        <v/>
      </c>
      <c r="R19" s="99">
        <f>IFERROR(ROUNDDOWN(ROUND($I19*INDEX('09_加算率マスタ'!$F$3:$K$8,MATCH($C19,'09_加算率マスタ'!$A$3:$A$8,0),6),0)*$L19*0.5,0),"")</f>
        <v/>
      </c>
      <c r="S19" s="99">
        <f>IFERROR($Q19+$R19,"")</f>
        <v/>
      </c>
      <c r="T19" s="99">
        <f>IF(OR($J19="処遇改善加算Ⅰロ",$J19="処遇改善加算Ⅱロ",$C$8="はい"),IFERROR(ROUNDDOWN(ROUND($I19*IF(INDEX('09_加算率マスタ'!$F$3:$K$8,MATCH($C19,'09_加算率マスタ'!$A$3:$A$8,0),4)=0,INDEX('09_加算率マスタ'!$F$3:$K$8,MATCH($C19,'09_加算率マスタ'!$A$3:$A$8,0),2),INDEX('09_加算率マスタ'!$F$3:$K$8,MATCH($C19,'09_加算率マスタ'!$A$3:$A$8,0),4)),0)*$L19*0.5,0),0),0)</f>
        <v/>
      </c>
      <c r="U19" s="99">
        <f>IFERROR(MAX($S19,$T19+$V19),"")</f>
        <v/>
      </c>
      <c r="V19" s="71">
        <f>IF($C$8="はい",IFERROR(ROUNDDOWN(ROUND($D19*IF(INDEX('09_加算率マスタ'!$F$3:$K$8,MATCH($C19,'09_加算率マスタ'!$A$3:$A$8,0),4)=0,INDEX('09_加算率マスタ'!$F$3:$K$8,MATCH($C19,'09_加算率マスタ'!$A$3:$A$8,0),2),INDEX('09_加算率マスタ'!$F$3:$K$8,MATCH($C19,'09_加算率マスタ'!$A$3:$A$8,0),4)),0)*$G19*0.5,0),0),0)</f>
        <v/>
      </c>
    </row>
    <row r="20" ht="15" customHeight="1" s="72">
      <c r="A20" s="96" t="n">
        <v>8</v>
      </c>
      <c r="B20" s="94" t="n"/>
      <c r="C20" s="94" t="n"/>
      <c r="D20" s="97" t="n"/>
      <c r="E20" s="94" t="n"/>
      <c r="F20" s="98">
        <f>IFERROR(INDEX('09_加算率マスタ'!$B$3:$E$8,MATCH($C20,'09_加算率マスタ'!$A$3:$A$8,0),MATCH($E20,'09_加算率マスタ'!$B$2:$E$2,0)),"")</f>
        <v/>
      </c>
      <c r="G20" s="94" t="n">
        <v>2</v>
      </c>
      <c r="H20" s="99">
        <f>IFERROR(ROUNDDOWN(ROUND($D20*$F20,0),0)*$G20,"")</f>
        <v/>
      </c>
      <c r="I20" s="97" t="n"/>
      <c r="J20" s="94" t="n"/>
      <c r="K20" s="98">
        <f>IFERROR(INDEX('09_加算率マスタ'!$F$3:$K$8,MATCH($C20,'09_加算率マスタ'!$A$3:$A$8,0),MATCH($J20,'09_加算率マスタ'!$F$2:$K$2,0)),"")</f>
        <v/>
      </c>
      <c r="L20" s="94" t="n">
        <v>10</v>
      </c>
      <c r="M20" s="99">
        <f>IFERROR(ROUNDDOWN(ROUND($I20*$K20,0),0)*$L20,"")</f>
        <v/>
      </c>
      <c r="N20" s="99">
        <f>IFERROR($H20+$M20,"")</f>
        <v/>
      </c>
      <c r="O20" s="100" t="n"/>
      <c r="P20" s="99">
        <f>IFERROR(ROUNDDOWN(ROUND($D20*($F20-IF($O20="",$F20,$O20)),0),0)*$G20+ROUNDDOWN(ROUND($I20*($K20-IF($O20="",$F20,$O20)),0),0)*$L20,"")</f>
        <v/>
      </c>
      <c r="Q20" s="99">
        <f>IFERROR(ROUNDDOWN(ROUND($D20*INDEX('09_加算率マスタ'!$B$3:$E$8,MATCH($C20,'09_加算率マスタ'!$A$3:$A$8,0),4),0)*$G20*0.5,0),"")</f>
        <v/>
      </c>
      <c r="R20" s="99">
        <f>IFERROR(ROUNDDOWN(ROUND($I20*INDEX('09_加算率マスタ'!$F$3:$K$8,MATCH($C20,'09_加算率マスタ'!$A$3:$A$8,0),6),0)*$L20*0.5,0),"")</f>
        <v/>
      </c>
      <c r="S20" s="99">
        <f>IFERROR($Q20+$R20,"")</f>
        <v/>
      </c>
      <c r="T20" s="99">
        <f>IF(OR($J20="処遇改善加算Ⅰロ",$J20="処遇改善加算Ⅱロ",$C$8="はい"),IFERROR(ROUNDDOWN(ROUND($I20*IF(INDEX('09_加算率マスタ'!$F$3:$K$8,MATCH($C20,'09_加算率マスタ'!$A$3:$A$8,0),4)=0,INDEX('09_加算率マスタ'!$F$3:$K$8,MATCH($C20,'09_加算率マスタ'!$A$3:$A$8,0),2),INDEX('09_加算率マスタ'!$F$3:$K$8,MATCH($C20,'09_加算率マスタ'!$A$3:$A$8,0),4)),0)*$L20*0.5,0),0),0)</f>
        <v/>
      </c>
      <c r="U20" s="99">
        <f>IFERROR(MAX($S20,$T20+$V20),"")</f>
        <v/>
      </c>
      <c r="V20" s="71">
        <f>IF($C$8="はい",IFERROR(ROUNDDOWN(ROUND($D20*IF(INDEX('09_加算率マスタ'!$F$3:$K$8,MATCH($C20,'09_加算率マスタ'!$A$3:$A$8,0),4)=0,INDEX('09_加算率マスタ'!$F$3:$K$8,MATCH($C20,'09_加算率マスタ'!$A$3:$A$8,0),2),INDEX('09_加算率マスタ'!$F$3:$K$8,MATCH($C20,'09_加算率マスタ'!$A$3:$A$8,0),4)),0)*$G20*0.5,0),0),0)</f>
        <v/>
      </c>
    </row>
    <row r="21" ht="15" customHeight="1" s="72">
      <c r="A21" s="96" t="n">
        <v>9</v>
      </c>
      <c r="B21" s="94" t="n"/>
      <c r="C21" s="94" t="n"/>
      <c r="D21" s="97" t="n"/>
      <c r="E21" s="94" t="n"/>
      <c r="F21" s="98">
        <f>IFERROR(INDEX('09_加算率マスタ'!$B$3:$E$8,MATCH($C21,'09_加算率マスタ'!$A$3:$A$8,0),MATCH($E21,'09_加算率マスタ'!$B$2:$E$2,0)),"")</f>
        <v/>
      </c>
      <c r="G21" s="94" t="n">
        <v>2</v>
      </c>
      <c r="H21" s="99">
        <f>IFERROR(ROUNDDOWN(ROUND($D21*$F21,0),0)*$G21,"")</f>
        <v/>
      </c>
      <c r="I21" s="97" t="n"/>
      <c r="J21" s="94" t="n"/>
      <c r="K21" s="98">
        <f>IFERROR(INDEX('09_加算率マスタ'!$F$3:$K$8,MATCH($C21,'09_加算率マスタ'!$A$3:$A$8,0),MATCH($J21,'09_加算率マスタ'!$F$2:$K$2,0)),"")</f>
        <v/>
      </c>
      <c r="L21" s="94" t="n">
        <v>10</v>
      </c>
      <c r="M21" s="99">
        <f>IFERROR(ROUNDDOWN(ROUND($I21*$K21,0),0)*$L21,"")</f>
        <v/>
      </c>
      <c r="N21" s="99">
        <f>IFERROR($H21+$M21,"")</f>
        <v/>
      </c>
      <c r="O21" s="100" t="n"/>
      <c r="P21" s="99">
        <f>IFERROR(ROUNDDOWN(ROUND($D21*($F21-IF($O21="",$F21,$O21)),0),0)*$G21+ROUNDDOWN(ROUND($I21*($K21-IF($O21="",$F21,$O21)),0),0)*$L21,"")</f>
        <v/>
      </c>
      <c r="Q21" s="99">
        <f>IFERROR(ROUNDDOWN(ROUND($D21*INDEX('09_加算率マスタ'!$B$3:$E$8,MATCH($C21,'09_加算率マスタ'!$A$3:$A$8,0),4),0)*$G21*0.5,0),"")</f>
        <v/>
      </c>
      <c r="R21" s="99">
        <f>IFERROR(ROUNDDOWN(ROUND($I21*INDEX('09_加算率マスタ'!$F$3:$K$8,MATCH($C21,'09_加算率マスタ'!$A$3:$A$8,0),6),0)*$L21*0.5,0),"")</f>
        <v/>
      </c>
      <c r="S21" s="99">
        <f>IFERROR($Q21+$R21,"")</f>
        <v/>
      </c>
      <c r="T21" s="99">
        <f>IF(OR($J21="処遇改善加算Ⅰロ",$J21="処遇改善加算Ⅱロ",$C$8="はい"),IFERROR(ROUNDDOWN(ROUND($I21*IF(INDEX('09_加算率マスタ'!$F$3:$K$8,MATCH($C21,'09_加算率マスタ'!$A$3:$A$8,0),4)=0,INDEX('09_加算率マスタ'!$F$3:$K$8,MATCH($C21,'09_加算率マスタ'!$A$3:$A$8,0),2),INDEX('09_加算率マスタ'!$F$3:$K$8,MATCH($C21,'09_加算率マスタ'!$A$3:$A$8,0),4)),0)*$L21*0.5,0),0),0)</f>
        <v/>
      </c>
      <c r="U21" s="99">
        <f>IFERROR(MAX($S21,$T21+$V21),"")</f>
        <v/>
      </c>
      <c r="V21" s="71">
        <f>IF($C$8="はい",IFERROR(ROUNDDOWN(ROUND($D21*IF(INDEX('09_加算率マスタ'!$F$3:$K$8,MATCH($C21,'09_加算率マスタ'!$A$3:$A$8,0),4)=0,INDEX('09_加算率マスタ'!$F$3:$K$8,MATCH($C21,'09_加算率マスタ'!$A$3:$A$8,0),2),INDEX('09_加算率マスタ'!$F$3:$K$8,MATCH($C21,'09_加算率マスタ'!$A$3:$A$8,0),4)),0)*$G21*0.5,0),0),0)</f>
        <v/>
      </c>
    </row>
    <row r="22" ht="15" customHeight="1" s="72">
      <c r="A22" s="96" t="n">
        <v>10</v>
      </c>
      <c r="B22" s="94" t="n"/>
      <c r="C22" s="94" t="n"/>
      <c r="D22" s="97" t="n"/>
      <c r="E22" s="94" t="n"/>
      <c r="F22" s="98">
        <f>IFERROR(INDEX('09_加算率マスタ'!$B$3:$E$8,MATCH($C22,'09_加算率マスタ'!$A$3:$A$8,0),MATCH($E22,'09_加算率マスタ'!$B$2:$E$2,0)),"")</f>
        <v/>
      </c>
      <c r="G22" s="94" t="n">
        <v>2</v>
      </c>
      <c r="H22" s="99">
        <f>IFERROR(ROUNDDOWN(ROUND($D22*$F22,0),0)*$G22,"")</f>
        <v/>
      </c>
      <c r="I22" s="97" t="n"/>
      <c r="J22" s="94" t="n"/>
      <c r="K22" s="98">
        <f>IFERROR(INDEX('09_加算率マスタ'!$F$3:$K$8,MATCH($C22,'09_加算率マスタ'!$A$3:$A$8,0),MATCH($J22,'09_加算率マスタ'!$F$2:$K$2,0)),"")</f>
        <v/>
      </c>
      <c r="L22" s="94" t="n">
        <v>10</v>
      </c>
      <c r="M22" s="99">
        <f>IFERROR(ROUNDDOWN(ROUND($I22*$K22,0),0)*$L22,"")</f>
        <v/>
      </c>
      <c r="N22" s="99">
        <f>IFERROR($H22+$M22,"")</f>
        <v/>
      </c>
      <c r="O22" s="100" t="n"/>
      <c r="P22" s="99">
        <f>IFERROR(ROUNDDOWN(ROUND($D22*($F22-IF($O22="",$F22,$O22)),0),0)*$G22+ROUNDDOWN(ROUND($I22*($K22-IF($O22="",$F22,$O22)),0),0)*$L22,"")</f>
        <v/>
      </c>
      <c r="Q22" s="99">
        <f>IFERROR(ROUNDDOWN(ROUND($D22*INDEX('09_加算率マスタ'!$B$3:$E$8,MATCH($C22,'09_加算率マスタ'!$A$3:$A$8,0),4),0)*$G22*0.5,0),"")</f>
        <v/>
      </c>
      <c r="R22" s="99">
        <f>IFERROR(ROUNDDOWN(ROUND($I22*INDEX('09_加算率マスタ'!$F$3:$K$8,MATCH($C22,'09_加算率マスタ'!$A$3:$A$8,0),6),0)*$L22*0.5,0),"")</f>
        <v/>
      </c>
      <c r="S22" s="99">
        <f>IFERROR($Q22+$R22,"")</f>
        <v/>
      </c>
      <c r="T22" s="99">
        <f>IF(OR($J22="処遇改善加算Ⅰロ",$J22="処遇改善加算Ⅱロ",$C$8="はい"),IFERROR(ROUNDDOWN(ROUND($I22*IF(INDEX('09_加算率マスタ'!$F$3:$K$8,MATCH($C22,'09_加算率マスタ'!$A$3:$A$8,0),4)=0,INDEX('09_加算率マスタ'!$F$3:$K$8,MATCH($C22,'09_加算率マスタ'!$A$3:$A$8,0),2),INDEX('09_加算率マスタ'!$F$3:$K$8,MATCH($C22,'09_加算率マスタ'!$A$3:$A$8,0),4)),0)*$L22*0.5,0),0),0)</f>
        <v/>
      </c>
      <c r="U22" s="99">
        <f>IFERROR(MAX($S22,$T22+$V22),"")</f>
        <v/>
      </c>
      <c r="V22" s="71">
        <f>IF($C$8="はい",IFERROR(ROUNDDOWN(ROUND($D22*IF(INDEX('09_加算率マスタ'!$F$3:$K$8,MATCH($C22,'09_加算率マスタ'!$A$3:$A$8,0),4)=0,INDEX('09_加算率マスタ'!$F$3:$K$8,MATCH($C22,'09_加算率マスタ'!$A$3:$A$8,0),2),INDEX('09_加算率マスタ'!$F$3:$K$8,MATCH($C22,'09_加算率マスタ'!$A$3:$A$8,0),4)),0)*$G22*0.5,0),0),0)</f>
        <v/>
      </c>
    </row>
    <row r="23" ht="15" customHeight="1" s="72">
      <c r="A23" s="101" t="inlineStr">
        <is>
          <t>合計</t>
        </is>
      </c>
      <c r="B23" s="102" t="n"/>
      <c r="C23" s="103" t="n"/>
      <c r="D23" s="101" t="n"/>
      <c r="E23" s="101" t="n"/>
      <c r="F23" s="101" t="n"/>
      <c r="G23" s="101" t="n"/>
      <c r="H23" s="104">
        <f>SUM(H13:H22)</f>
        <v/>
      </c>
      <c r="I23" s="101" t="n"/>
      <c r="J23" s="101" t="n"/>
      <c r="K23" s="101" t="n"/>
      <c r="L23" s="101" t="n"/>
      <c r="M23" s="104">
        <f>SUM(M13:M22)</f>
        <v/>
      </c>
      <c r="N23" s="104">
        <f>SUM(N13:N22)</f>
        <v/>
      </c>
      <c r="O23" s="101" t="n"/>
      <c r="P23" s="104">
        <f>SUM(P13:P22)</f>
        <v/>
      </c>
      <c r="Q23" s="104">
        <f>SUM(Q13:Q22)</f>
        <v/>
      </c>
      <c r="R23" s="104">
        <f>SUM(R13:R22)</f>
        <v/>
      </c>
      <c r="S23" s="104">
        <f>SUM(S13:S22)</f>
        <v/>
      </c>
      <c r="T23" s="104">
        <f>SUM(T13:T22)</f>
        <v/>
      </c>
      <c r="U23" s="104">
        <f>MAX(SUM(S13:S22),SUM(T13:T22)+SUM(V13:V22))</f>
        <v/>
      </c>
      <c r="V23" s="71">
        <f>SUM(V13:V22)</f>
        <v/>
      </c>
    </row>
    <row r="24"/>
    <row r="25" ht="15" customHeight="1" s="72">
      <c r="A25" s="81" t="inlineStr">
        <is>
          <t>【国の様式への転記】N列合計→別紙様式2-1の2①／P列合計→同2③・様式2-1の2④の下限／S列合計→同3(1)①／T列合計→同3(7-2)①（誓約分は同②）／V列合計→同3(7-2)②のうち4・5月分／H・M列→別紙様式2-2・2-3の加算額欄</t>
        </is>
      </c>
    </row>
    <row r="26" ht="15" customHeight="1" s="72">
      <c r="A26" s="105" t="inlineStr">
        <is>
          <t>注意：加算Ⅰロ・Ⅱロを算定する場合、必要な月額賃金改善額は加算Ⅳの1/2（S列）ではなく加算Ⅱロの1/2（T列・V列）が上回ることが多い。U列の大きい方で配分設計すること。判定の分子（月額賃金改善による額）は、国の別紙様式2-1と同じく通年（4月〜3月）の額です。</t>
        </is>
      </c>
    </row>
  </sheetData>
  <mergeCells count="6">
    <mergeCell ref="A2:U2"/>
    <mergeCell ref="N11:U11"/>
    <mergeCell ref="A23:C23"/>
    <mergeCell ref="D11:H11"/>
    <mergeCell ref="I11:M11"/>
    <mergeCell ref="A1:U1"/>
  </mergeCells>
  <dataValidations count="4">
    <dataValidation sqref="C13:C22" showDropDown="0" showInputMessage="0" showErrorMessage="0" allowBlank="1" type="list" errorStyle="stop" operator="between">
      <formula1>'09_加算率マスタ'!$A$3:$A$8</formula1>
      <formula2>0</formula2>
    </dataValidation>
    <dataValidation sqref="E13:E22" showDropDown="0" showInputMessage="0" showErrorMessage="0" allowBlank="1" type="list" errorStyle="stop" operator="between">
      <formula1>"処遇改善加算Ⅰ,処遇改善加算Ⅱ,処遇改善加算Ⅲ,処遇改善加算Ⅳ"</formula1>
      <formula2>0</formula2>
    </dataValidation>
    <dataValidation sqref="J13:J22" showDropDown="0" showInputMessage="0" showErrorMessage="0" allowBlank="1" type="list" errorStyle="stop" operator="between">
      <formula1>"処遇改善加算Ⅰイ,処遇改善加算Ⅰロ,処遇改善加算Ⅱイ,処遇改善加算Ⅱロ,処遇改善加算Ⅲ,処遇改善加算Ⅳ"</formula1>
      <formula2>0</formula2>
    </dataValidation>
    <dataValidation sqref="C8" showDropDown="0" showInputMessage="0" showErrorMessage="1" allowBlank="0" errorTitle="入力エラー" error="「はい」または「いいえ」を選んでください。" type="list">
      <formula1>"はい,いいえ"</formula1>
    </dataValidation>
  </dataValidations>
  <printOptions horizontalCentered="0" verticalCentered="0" headings="0" gridLines="0" gridLinesSet="1"/>
  <pageMargins left="0.390277777777778" right="0.390277777777778" top="0.590277777777778" bottom="0.590277777777778" header="0.511811023622047" footer="0.5"/>
  <pageSetup orientation="landscape" paperSize="9" scale="100" fitToHeight="0" fitToWidth="1" pageOrder="downThenOver" blackAndWhite="0" draft="0" horizontalDpi="300" verticalDpi="300" copies="1"/>
  <headerFooter differentOddEven="0" differentFirst="0">
    <oddHeader/>
    <oddFooter>&amp;L&amp;"Calibri,Regular"&amp;7 最終確認日 2026-08-14 ／ 根拠：障障発0331第1号・こ支障第78号（令和8年3月31日）、告示122号 別表第1の13・別表第3の11 ／ 発行元：ROOTS（株式会社INU）</oddFooter>
    <evenHeader/>
    <evenFooter/>
    <firstHeader/>
    <firstFooter/>
  </headerFooter>
</worksheet>
</file>

<file path=xl/worksheets/sheet4.xml><?xml version="1.0" encoding="utf-8"?>
<worksheet xmlns="http://schemas.openxmlformats.org/spreadsheetml/2006/main">
  <sheetPr filterMode="0">
    <outlinePr summaryBelow="1" summaryRight="1"/>
    <pageSetUpPr fitToPage="1"/>
  </sheetPr>
  <dimension ref="A1:O31"/>
  <sheetViews>
    <sheetView showFormulas="0" showGridLines="1" showRowColHeaders="1" showZeros="1" rightToLeft="0" tabSelected="0" showOutlineSymbols="1" defaultGridColor="1" view="normal" topLeftCell="A1" colorId="64" zoomScale="100" zoomScaleNormal="100" zoomScalePageLayoutView="100" workbookViewId="0">
      <pane xSplit="2" ySplit="6" topLeftCell="C7" activePane="bottomRight" state="frozen"/>
      <selection pane="topLeft" activeCell="A1" activeCellId="0" sqref="A1"/>
      <selection pane="topRight" activeCell="C1" activeCellId="0" sqref="C1"/>
      <selection pane="bottomLeft" activeCell="A7" activeCellId="0" sqref="A7"/>
      <selection pane="bottomRight" activeCell="A1" activeCellId="0" sqref="A1"/>
    </sheetView>
  </sheetViews>
  <sheetFormatPr baseColWidth="8" defaultColWidth="7.89453125" defaultRowHeight="15" customHeight="0" zeroHeight="0" outlineLevelRow="0"/>
  <cols>
    <col width="4.55" customWidth="1" style="71" min="1" max="1"/>
    <col width="12.74" customWidth="1" style="71" min="2" max="2"/>
    <col width="27.3" customWidth="1" style="71" min="3" max="3"/>
    <col width="14.56" customWidth="1" style="71" min="4" max="4"/>
    <col width="9.1" customWidth="1" style="71" min="5" max="5"/>
    <col width="10.01" customWidth="1" style="71" min="6" max="6"/>
    <col width="9.1" customWidth="1" style="71" min="7" max="9"/>
    <col width="12.74" customWidth="1" style="71" min="10" max="14"/>
  </cols>
  <sheetData>
    <row r="1" ht="21.6" customHeight="1" s="72">
      <c r="A1" s="80" t="inlineStr">
        <is>
          <t>03 職員台帳・常勤換算・サービス間按分表</t>
        </is>
      </c>
    </row>
    <row r="2" ht="24" customHeight="1" s="72">
      <c r="A2" s="81" t="inlineStr">
        <is>
          <t>このシートは国の届出様式ではありません。届出は指定権者が案内する別紙様式2-1〜2-3（計画書）／別紙様式3-1・3-2（実績報告書）を使ってください。</t>
        </is>
      </c>
    </row>
    <row r="3" ht="17.15" customHeight="1" s="72">
      <c r="A3" s="71" t="inlineStr">
        <is>
          <t>常勤の1週間あたり所定労働時間</t>
        </is>
      </c>
      <c r="C3" s="106" t="n">
        <v>40</v>
      </c>
      <c r="D3" s="71" t="inlineStr">
        <is>
          <t>時間</t>
        </is>
      </c>
    </row>
    <row r="4" ht="15" customHeight="1" s="72">
      <c r="A4" s="81" t="inlineStr">
        <is>
          <t>配分の対象には福祉・介護職員以外の全職種（管理者、児童発達支援管理責任者、看護職員、PT/OT/ST、心理職、栄養士、調理員、事務員等）を含められる（Q&amp;A問2-1-2）。派遣・在籍型出向・業務委託職員も対象にできる（Q&amp;A問2-4、2-5）。</t>
        </is>
      </c>
    </row>
    <row r="5" ht="15" customHeight="1" s="72">
      <c r="A5" s="81" t="inlineStr">
        <is>
          <t>サービス区分の異なる加算算定対象サービスを兼務する職員の賃金は、原則として常勤換算方法により計算し按分する（Q&amp;A問2-7は障害福祉サービス等と介護サービスの兼務についての質疑だが、同じ考え方が児発と放デイの兼務にも当てはまる）。経験・技能のある職員＝介護福祉士・社会福祉士・精神保健福祉士又は保育士を有し勤続10年以上を基本（通知2(2)）。</t>
        </is>
      </c>
    </row>
    <row r="6" ht="33.75" customHeight="1" s="72">
      <c r="A6" s="83" t="inlineStr">
        <is>
          <t>No</t>
        </is>
      </c>
      <c r="B6" s="84" t="inlineStr">
        <is>
          <t>氏名</t>
        </is>
      </c>
      <c r="C6" s="84" t="inlineStr">
        <is>
          <t>職種</t>
        </is>
      </c>
      <c r="D6" s="84" t="inlineStr">
        <is>
          <t>職員区分</t>
        </is>
      </c>
      <c r="E6" s="84" t="inlineStr">
        <is>
          <t>雇用形態</t>
        </is>
      </c>
      <c r="F6" s="84" t="inlineStr">
        <is>
          <t>週所定労働時間</t>
        </is>
      </c>
      <c r="G6" s="84" t="inlineStr">
        <is>
          <t>常勤換算</t>
        </is>
      </c>
      <c r="H6" s="84" t="inlineStr">
        <is>
          <t>児発 按分</t>
        </is>
      </c>
      <c r="I6" s="84" t="inlineStr">
        <is>
          <t>放デイ 按分</t>
        </is>
      </c>
      <c r="J6" s="84" t="inlineStr">
        <is>
          <t>令和7年度 年収</t>
        </is>
      </c>
      <c r="K6" s="84" t="inlineStr">
        <is>
          <t>経験・技能のある職員</t>
        </is>
      </c>
      <c r="L6" s="84" t="inlineStr">
        <is>
          <t>賃金改善額（自動）</t>
        </is>
      </c>
      <c r="M6" s="84" t="inlineStr">
        <is>
          <t>改善後 年収</t>
        </is>
      </c>
      <c r="N6" s="83" t="inlineStr">
        <is>
          <t>460万円 判定（6月以降基準）</t>
        </is>
      </c>
      <c r="O6" s="71" t="inlineStr">
        <is>
          <t>按分合計の検算</t>
        </is>
      </c>
    </row>
    <row r="7" ht="15" customHeight="1" s="72">
      <c r="A7" s="96" t="n">
        <v>1</v>
      </c>
      <c r="B7" s="94" t="n"/>
      <c r="C7" s="94" t="n"/>
      <c r="D7" s="94" t="n"/>
      <c r="E7" s="94" t="n"/>
      <c r="F7" s="94" t="n"/>
      <c r="G7" s="107">
        <f>IF($F7="","",IFERROR(ROUNDDOWN($F7/$C$3,2),""))</f>
        <v/>
      </c>
      <c r="H7" s="108" t="n"/>
      <c r="I7" s="108" t="n"/>
      <c r="J7" s="97" t="n"/>
      <c r="K7" s="94" t="n"/>
      <c r="L7" s="99">
        <f>IF($B7="","",'04_配分計画'!$J7)</f>
        <v/>
      </c>
      <c r="M7" s="99">
        <f>IF($B7="","",$J7+$L7)</f>
        <v/>
      </c>
      <c r="N7" s="109">
        <f>IF($B7="","",IF($K7&lt;&gt;"該当","－",IF($J7&gt;=4600000,"－（改善前から460万円以上のため対象外・通知3(1)⑤）",IF($M7&gt;=4600000,"○","× 不足 "&amp;TEXT(4600000-$M7,"#,##0")&amp;"円"))))</f>
        <v/>
      </c>
      <c r="O7" s="71">
        <f>IF($B7="","",IF(ROUND($H7+$I7,2)=ROUND($G7,2),"○","⚠ 按分合計が常勤換算と不一致"))</f>
        <v/>
      </c>
    </row>
    <row r="8" ht="15" customHeight="1" s="72">
      <c r="A8" s="96" t="n">
        <v>2</v>
      </c>
      <c r="B8" s="94" t="n"/>
      <c r="C8" s="94" t="n"/>
      <c r="D8" s="94" t="n"/>
      <c r="E8" s="94" t="n"/>
      <c r="F8" s="94" t="n"/>
      <c r="G8" s="107">
        <f>IF($F8="","",IFERROR(ROUNDDOWN($F8/$C$3,2),""))</f>
        <v/>
      </c>
      <c r="H8" s="108" t="n"/>
      <c r="I8" s="108" t="n"/>
      <c r="J8" s="97" t="n"/>
      <c r="K8" s="94" t="n"/>
      <c r="L8" s="99">
        <f>IF($B8="","",'04_配分計画'!$J8)</f>
        <v/>
      </c>
      <c r="M8" s="99">
        <f>IF($B8="","",$J8+$L8)</f>
        <v/>
      </c>
      <c r="N8" s="109">
        <f>IF($B8="","",IF($K8&lt;&gt;"該当","－",IF($J8&gt;=4600000,"－（改善前から460万円以上のため対象外・通知3(1)⑤）",IF($M8&gt;=4600000,"○","× 不足 "&amp;TEXT(4600000-$M8,"#,##0")&amp;"円"))))</f>
        <v/>
      </c>
      <c r="O8" s="71">
        <f>IF($B8="","",IF(ROUND($H8+$I8,2)=ROUND($G8,2),"○","⚠ 按分合計が常勤換算と不一致"))</f>
        <v/>
      </c>
    </row>
    <row r="9" ht="15" customHeight="1" s="72">
      <c r="A9" s="96" t="n">
        <v>3</v>
      </c>
      <c r="B9" s="94" t="n"/>
      <c r="C9" s="94" t="n"/>
      <c r="D9" s="94" t="n"/>
      <c r="E9" s="94" t="n"/>
      <c r="F9" s="94" t="n"/>
      <c r="G9" s="107">
        <f>IF($F9="","",IFERROR(ROUNDDOWN($F9/$C$3,2),""))</f>
        <v/>
      </c>
      <c r="H9" s="108" t="n"/>
      <c r="I9" s="108" t="n"/>
      <c r="J9" s="97" t="n"/>
      <c r="K9" s="94" t="n"/>
      <c r="L9" s="99">
        <f>IF($B9="","",'04_配分計画'!$J9)</f>
        <v/>
      </c>
      <c r="M9" s="99">
        <f>IF($B9="","",$J9+$L9)</f>
        <v/>
      </c>
      <c r="N9" s="109">
        <f>IF($B9="","",IF($K9&lt;&gt;"該当","－",IF($J9&gt;=4600000,"－（改善前から460万円以上のため対象外・通知3(1)⑤）",IF($M9&gt;=4600000,"○","× 不足 "&amp;TEXT(4600000-$M9,"#,##0")&amp;"円"))))</f>
        <v/>
      </c>
      <c r="O9" s="71">
        <f>IF($B9="","",IF(ROUND($H9+$I9,2)=ROUND($G9,2),"○","⚠ 按分合計が常勤換算と不一致"))</f>
        <v/>
      </c>
    </row>
    <row r="10" ht="15" customHeight="1" s="72">
      <c r="A10" s="96" t="n">
        <v>4</v>
      </c>
      <c r="B10" s="94" t="n"/>
      <c r="C10" s="94" t="n"/>
      <c r="D10" s="94" t="n"/>
      <c r="E10" s="94" t="n"/>
      <c r="F10" s="94" t="n"/>
      <c r="G10" s="107">
        <f>IF($F10="","",IFERROR(ROUNDDOWN($F10/$C$3,2),""))</f>
        <v/>
      </c>
      <c r="H10" s="108" t="n"/>
      <c r="I10" s="108" t="n"/>
      <c r="J10" s="97" t="n"/>
      <c r="K10" s="94" t="n"/>
      <c r="L10" s="99">
        <f>IF($B10="","",'04_配分計画'!$J10)</f>
        <v/>
      </c>
      <c r="M10" s="99">
        <f>IF($B10="","",$J10+$L10)</f>
        <v/>
      </c>
      <c r="N10" s="109">
        <f>IF($B10="","",IF($K10&lt;&gt;"該当","－",IF($J10&gt;=4600000,"－（改善前から460万円以上のため対象外・通知3(1)⑤）",IF($M10&gt;=4600000,"○","× 不足 "&amp;TEXT(4600000-$M10,"#,##0")&amp;"円"))))</f>
        <v/>
      </c>
      <c r="O10" s="71">
        <f>IF($B10="","",IF(ROUND($H10+$I10,2)=ROUND($G10,2),"○","⚠ 按分合計が常勤換算と不一致"))</f>
        <v/>
      </c>
    </row>
    <row r="11" ht="15" customHeight="1" s="72">
      <c r="A11" s="96" t="n">
        <v>5</v>
      </c>
      <c r="B11" s="94" t="n"/>
      <c r="C11" s="94" t="n"/>
      <c r="D11" s="94" t="n"/>
      <c r="E11" s="94" t="n"/>
      <c r="F11" s="94" t="n"/>
      <c r="G11" s="107">
        <f>IF($F11="","",IFERROR(ROUNDDOWN($F11/$C$3,2),""))</f>
        <v/>
      </c>
      <c r="H11" s="108" t="n"/>
      <c r="I11" s="108" t="n"/>
      <c r="J11" s="97" t="n"/>
      <c r="K11" s="94" t="n"/>
      <c r="L11" s="99">
        <f>IF($B11="","",'04_配分計画'!$J11)</f>
        <v/>
      </c>
      <c r="M11" s="99">
        <f>IF($B11="","",$J11+$L11)</f>
        <v/>
      </c>
      <c r="N11" s="109">
        <f>IF($B11="","",IF($K11&lt;&gt;"該当","－",IF($J11&gt;=4600000,"－（改善前から460万円以上のため対象外・通知3(1)⑤）",IF($M11&gt;=4600000,"○","× 不足 "&amp;TEXT(4600000-$M11,"#,##0")&amp;"円"))))</f>
        <v/>
      </c>
      <c r="O11" s="71">
        <f>IF($B11="","",IF(ROUND($H11+$I11,2)=ROUND($G11,2),"○","⚠ 按分合計が常勤換算と不一致"))</f>
        <v/>
      </c>
    </row>
    <row r="12" ht="15" customHeight="1" s="72">
      <c r="A12" s="96" t="n">
        <v>6</v>
      </c>
      <c r="B12" s="94" t="n"/>
      <c r="C12" s="94" t="n"/>
      <c r="D12" s="94" t="n"/>
      <c r="E12" s="94" t="n"/>
      <c r="F12" s="94" t="n"/>
      <c r="G12" s="107">
        <f>IF($F12="","",IFERROR(ROUNDDOWN($F12/$C$3,2),""))</f>
        <v/>
      </c>
      <c r="H12" s="108" t="n"/>
      <c r="I12" s="108" t="n"/>
      <c r="J12" s="97" t="n"/>
      <c r="K12" s="94" t="n"/>
      <c r="L12" s="99">
        <f>IF($B12="","",'04_配分計画'!$J12)</f>
        <v/>
      </c>
      <c r="M12" s="99">
        <f>IF($B12="","",$J12+$L12)</f>
        <v/>
      </c>
      <c r="N12" s="109">
        <f>IF($B12="","",IF($K12&lt;&gt;"該当","－",IF($J12&gt;=4600000,"－（改善前から460万円以上のため対象外・通知3(1)⑤）",IF($M12&gt;=4600000,"○","× 不足 "&amp;TEXT(4600000-$M12,"#,##0")&amp;"円"))))</f>
        <v/>
      </c>
      <c r="O12" s="71">
        <f>IF($B12="","",IF(ROUND($H12+$I12,2)=ROUND($G12,2),"○","⚠ 按分合計が常勤換算と不一致"))</f>
        <v/>
      </c>
    </row>
    <row r="13" ht="15" customHeight="1" s="72">
      <c r="A13" s="96" t="n">
        <v>7</v>
      </c>
      <c r="B13" s="94" t="n"/>
      <c r="C13" s="94" t="n"/>
      <c r="D13" s="94" t="n"/>
      <c r="E13" s="94" t="n"/>
      <c r="F13" s="94" t="n"/>
      <c r="G13" s="107">
        <f>IF($F13="","",IFERROR(ROUNDDOWN($F13/$C$3,2),""))</f>
        <v/>
      </c>
      <c r="H13" s="108" t="n"/>
      <c r="I13" s="108" t="n"/>
      <c r="J13" s="97" t="n"/>
      <c r="K13" s="94" t="n"/>
      <c r="L13" s="99">
        <f>IF($B13="","",'04_配分計画'!$J13)</f>
        <v/>
      </c>
      <c r="M13" s="99">
        <f>IF($B13="","",$J13+$L13)</f>
        <v/>
      </c>
      <c r="N13" s="109">
        <f>IF($B13="","",IF($K13&lt;&gt;"該当","－",IF($J13&gt;=4600000,"－（改善前から460万円以上のため対象外・通知3(1)⑤）",IF($M13&gt;=4600000,"○","× 不足 "&amp;TEXT(4600000-$M13,"#,##0")&amp;"円"))))</f>
        <v/>
      </c>
      <c r="O13" s="71">
        <f>IF($B13="","",IF(ROUND($H13+$I13,2)=ROUND($G13,2),"○","⚠ 按分合計が常勤換算と不一致"))</f>
        <v/>
      </c>
    </row>
    <row r="14" ht="15" customHeight="1" s="72">
      <c r="A14" s="96" t="n">
        <v>8</v>
      </c>
      <c r="B14" s="94" t="n"/>
      <c r="C14" s="94" t="n"/>
      <c r="D14" s="94" t="n"/>
      <c r="E14" s="94" t="n"/>
      <c r="F14" s="94" t="n"/>
      <c r="G14" s="107">
        <f>IF($F14="","",IFERROR(ROUNDDOWN($F14/$C$3,2),""))</f>
        <v/>
      </c>
      <c r="H14" s="108" t="n"/>
      <c r="I14" s="108" t="n"/>
      <c r="J14" s="97" t="n"/>
      <c r="K14" s="94" t="n"/>
      <c r="L14" s="99">
        <f>IF($B14="","",'04_配分計画'!$J14)</f>
        <v/>
      </c>
      <c r="M14" s="99">
        <f>IF($B14="","",$J14+$L14)</f>
        <v/>
      </c>
      <c r="N14" s="109">
        <f>IF($B14="","",IF($K14&lt;&gt;"該当","－",IF($J14&gt;=4600000,"－（改善前から460万円以上のため対象外・通知3(1)⑤）",IF($M14&gt;=4600000,"○","× 不足 "&amp;TEXT(4600000-$M14,"#,##0")&amp;"円"))))</f>
        <v/>
      </c>
      <c r="O14" s="71">
        <f>IF($B14="","",IF(ROUND($H14+$I14,2)=ROUND($G14,2),"○","⚠ 按分合計が常勤換算と不一致"))</f>
        <v/>
      </c>
    </row>
    <row r="15" ht="15" customHeight="1" s="72">
      <c r="A15" s="96" t="n">
        <v>9</v>
      </c>
      <c r="B15" s="94" t="n"/>
      <c r="C15" s="94" t="n"/>
      <c r="D15" s="94" t="n"/>
      <c r="E15" s="94" t="n"/>
      <c r="F15" s="94" t="n"/>
      <c r="G15" s="107">
        <f>IF($F15="","",IFERROR(ROUNDDOWN($F15/$C$3,2),""))</f>
        <v/>
      </c>
      <c r="H15" s="108" t="n"/>
      <c r="I15" s="108" t="n"/>
      <c r="J15" s="97" t="n"/>
      <c r="K15" s="94" t="n"/>
      <c r="L15" s="99">
        <f>IF($B15="","",'04_配分計画'!$J15)</f>
        <v/>
      </c>
      <c r="M15" s="99">
        <f>IF($B15="","",$J15+$L15)</f>
        <v/>
      </c>
      <c r="N15" s="109">
        <f>IF($B15="","",IF($K15&lt;&gt;"該当","－",IF($J15&gt;=4600000,"－（改善前から460万円以上のため対象外・通知3(1)⑤）",IF($M15&gt;=4600000,"○","× 不足 "&amp;TEXT(4600000-$M15,"#,##0")&amp;"円"))))</f>
        <v/>
      </c>
      <c r="O15" s="71">
        <f>IF($B15="","",IF(ROUND($H15+$I15,2)=ROUND($G15,2),"○","⚠ 按分合計が常勤換算と不一致"))</f>
        <v/>
      </c>
    </row>
    <row r="16" ht="15" customHeight="1" s="72">
      <c r="A16" s="96" t="n">
        <v>10</v>
      </c>
      <c r="B16" s="94" t="n"/>
      <c r="C16" s="94" t="n"/>
      <c r="D16" s="94" t="n"/>
      <c r="E16" s="94" t="n"/>
      <c r="F16" s="94" t="n"/>
      <c r="G16" s="107">
        <f>IF($F16="","",IFERROR(ROUNDDOWN($F16/$C$3,2),""))</f>
        <v/>
      </c>
      <c r="H16" s="108" t="n"/>
      <c r="I16" s="108" t="n"/>
      <c r="J16" s="97" t="n"/>
      <c r="K16" s="94" t="n"/>
      <c r="L16" s="99">
        <f>IF($B16="","",'04_配分計画'!$J16)</f>
        <v/>
      </c>
      <c r="M16" s="99">
        <f>IF($B16="","",$J16+$L16)</f>
        <v/>
      </c>
      <c r="N16" s="109">
        <f>IF($B16="","",IF($K16&lt;&gt;"該当","－",IF($J16&gt;=4600000,"－（改善前から460万円以上のため対象外・通知3(1)⑤）",IF($M16&gt;=4600000,"○","× 不足 "&amp;TEXT(4600000-$M16,"#,##0")&amp;"円"))))</f>
        <v/>
      </c>
      <c r="O16" s="71">
        <f>IF($B16="","",IF(ROUND($H16+$I16,2)=ROUND($G16,2),"○","⚠ 按分合計が常勤換算と不一致"))</f>
        <v/>
      </c>
    </row>
    <row r="17" ht="15" customHeight="1" s="72">
      <c r="A17" s="96" t="n">
        <v>11</v>
      </c>
      <c r="B17" s="94" t="n"/>
      <c r="C17" s="94" t="n"/>
      <c r="D17" s="94" t="n"/>
      <c r="E17" s="94" t="n"/>
      <c r="F17" s="94" t="n"/>
      <c r="G17" s="107">
        <f>IF($F17="","",IFERROR(ROUNDDOWN($F17/$C$3,2),""))</f>
        <v/>
      </c>
      <c r="H17" s="108" t="n"/>
      <c r="I17" s="108" t="n"/>
      <c r="J17" s="97" t="n"/>
      <c r="K17" s="94" t="n"/>
      <c r="L17" s="99">
        <f>IF($B17="","",'04_配分計画'!$J17)</f>
        <v/>
      </c>
      <c r="M17" s="99">
        <f>IF($B17="","",$J17+$L17)</f>
        <v/>
      </c>
      <c r="N17" s="109">
        <f>IF($B17="","",IF($K17&lt;&gt;"該当","－",IF($J17&gt;=4600000,"－（改善前から460万円以上のため対象外・通知3(1)⑤）",IF($M17&gt;=4600000,"○","× 不足 "&amp;TEXT(4600000-$M17,"#,##0")&amp;"円"))))</f>
        <v/>
      </c>
      <c r="O17" s="71">
        <f>IF($B17="","",IF(ROUND($H17+$I17,2)=ROUND($G17,2),"○","⚠ 按分合計が常勤換算と不一致"))</f>
        <v/>
      </c>
    </row>
    <row r="18" ht="15" customHeight="1" s="72">
      <c r="A18" s="96" t="n">
        <v>12</v>
      </c>
      <c r="B18" s="94" t="n"/>
      <c r="C18" s="94" t="n"/>
      <c r="D18" s="94" t="n"/>
      <c r="E18" s="94" t="n"/>
      <c r="F18" s="94" t="n"/>
      <c r="G18" s="107">
        <f>IF($F18="","",IFERROR(ROUNDDOWN($F18/$C$3,2),""))</f>
        <v/>
      </c>
      <c r="H18" s="108" t="n"/>
      <c r="I18" s="108" t="n"/>
      <c r="J18" s="97" t="n"/>
      <c r="K18" s="94" t="n"/>
      <c r="L18" s="99">
        <f>IF($B18="","",'04_配分計画'!$J18)</f>
        <v/>
      </c>
      <c r="M18" s="99">
        <f>IF($B18="","",$J18+$L18)</f>
        <v/>
      </c>
      <c r="N18" s="109">
        <f>IF($B18="","",IF($K18&lt;&gt;"該当","－",IF($J18&gt;=4600000,"－（改善前から460万円以上のため対象外・通知3(1)⑤）",IF($M18&gt;=4600000,"○","× 不足 "&amp;TEXT(4600000-$M18,"#,##0")&amp;"円"))))</f>
        <v/>
      </c>
      <c r="O18" s="71">
        <f>IF($B18="","",IF(ROUND($H18+$I18,2)=ROUND($G18,2),"○","⚠ 按分合計が常勤換算と不一致"))</f>
        <v/>
      </c>
    </row>
    <row r="19" ht="15" customHeight="1" s="72">
      <c r="A19" s="96" t="n">
        <v>13</v>
      </c>
      <c r="B19" s="94" t="n"/>
      <c r="C19" s="94" t="n"/>
      <c r="D19" s="94" t="n"/>
      <c r="E19" s="94" t="n"/>
      <c r="F19" s="94" t="n"/>
      <c r="G19" s="107">
        <f>IF($F19="","",IFERROR(ROUNDDOWN($F19/$C$3,2),""))</f>
        <v/>
      </c>
      <c r="H19" s="108" t="n"/>
      <c r="I19" s="108" t="n"/>
      <c r="J19" s="97" t="n"/>
      <c r="K19" s="94" t="n"/>
      <c r="L19" s="99">
        <f>IF($B19="","",'04_配分計画'!$J19)</f>
        <v/>
      </c>
      <c r="M19" s="99">
        <f>IF($B19="","",$J19+$L19)</f>
        <v/>
      </c>
      <c r="N19" s="109">
        <f>IF($B19="","",IF($K19&lt;&gt;"該当","－",IF($J19&gt;=4600000,"－（改善前から460万円以上のため対象外・通知3(1)⑤）",IF($M19&gt;=4600000,"○","× 不足 "&amp;TEXT(4600000-$M19,"#,##0")&amp;"円"))))</f>
        <v/>
      </c>
      <c r="O19" s="71">
        <f>IF($B19="","",IF(ROUND($H19+$I19,2)=ROUND($G19,2),"○","⚠ 按分合計が常勤換算と不一致"))</f>
        <v/>
      </c>
    </row>
    <row r="20" ht="15" customHeight="1" s="72">
      <c r="A20" s="96" t="n">
        <v>14</v>
      </c>
      <c r="B20" s="94" t="n"/>
      <c r="C20" s="94" t="n"/>
      <c r="D20" s="94" t="n"/>
      <c r="E20" s="94" t="n"/>
      <c r="F20" s="94" t="n"/>
      <c r="G20" s="107">
        <f>IF($F20="","",IFERROR(ROUNDDOWN($F20/$C$3,2),""))</f>
        <v/>
      </c>
      <c r="H20" s="108" t="n"/>
      <c r="I20" s="108" t="n"/>
      <c r="J20" s="97" t="n"/>
      <c r="K20" s="94" t="n"/>
      <c r="L20" s="99">
        <f>IF($B20="","",'04_配分計画'!$J20)</f>
        <v/>
      </c>
      <c r="M20" s="99">
        <f>IF($B20="","",$J20+$L20)</f>
        <v/>
      </c>
      <c r="N20" s="109">
        <f>IF($B20="","",IF($K20&lt;&gt;"該当","－",IF($J20&gt;=4600000,"－（改善前から460万円以上のため対象外・通知3(1)⑤）",IF($M20&gt;=4600000,"○","× 不足 "&amp;TEXT(4600000-$M20,"#,##0")&amp;"円"))))</f>
        <v/>
      </c>
      <c r="O20" s="71">
        <f>IF($B20="","",IF(ROUND($H20+$I20,2)=ROUND($G20,2),"○","⚠ 按分合計が常勤換算と不一致"))</f>
        <v/>
      </c>
    </row>
    <row r="21" ht="15" customHeight="1" s="72">
      <c r="A21" s="96" t="n">
        <v>15</v>
      </c>
      <c r="B21" s="94" t="n"/>
      <c r="C21" s="94" t="n"/>
      <c r="D21" s="94" t="n"/>
      <c r="E21" s="94" t="n"/>
      <c r="F21" s="94" t="n"/>
      <c r="G21" s="107">
        <f>IF($F21="","",IFERROR(ROUNDDOWN($F21/$C$3,2),""))</f>
        <v/>
      </c>
      <c r="H21" s="108" t="n"/>
      <c r="I21" s="108" t="n"/>
      <c r="J21" s="97" t="n"/>
      <c r="K21" s="94" t="n"/>
      <c r="L21" s="99">
        <f>IF($B21="","",'04_配分計画'!$J21)</f>
        <v/>
      </c>
      <c r="M21" s="99">
        <f>IF($B21="","",$J21+$L21)</f>
        <v/>
      </c>
      <c r="N21" s="109">
        <f>IF($B21="","",IF($K21&lt;&gt;"該当","－",IF($J21&gt;=4600000,"－（改善前から460万円以上のため対象外・通知3(1)⑤）",IF($M21&gt;=4600000,"○","× 不足 "&amp;TEXT(4600000-$M21,"#,##0")&amp;"円"))))</f>
        <v/>
      </c>
      <c r="O21" s="71">
        <f>IF($B21="","",IF(ROUND($H21+$I21,2)=ROUND($G21,2),"○","⚠ 按分合計が常勤換算と不一致"))</f>
        <v/>
      </c>
    </row>
    <row r="22" ht="15" customHeight="1" s="72">
      <c r="A22" s="96" t="n">
        <v>16</v>
      </c>
      <c r="B22" s="94" t="n"/>
      <c r="C22" s="94" t="n"/>
      <c r="D22" s="94" t="n"/>
      <c r="E22" s="94" t="n"/>
      <c r="F22" s="94" t="n"/>
      <c r="G22" s="107">
        <f>IF($F22="","",IFERROR(ROUNDDOWN($F22/$C$3,2),""))</f>
        <v/>
      </c>
      <c r="H22" s="108" t="n"/>
      <c r="I22" s="108" t="n"/>
      <c r="J22" s="97" t="n"/>
      <c r="K22" s="94" t="n"/>
      <c r="L22" s="99">
        <f>IF($B22="","",'04_配分計画'!$J22)</f>
        <v/>
      </c>
      <c r="M22" s="99">
        <f>IF($B22="","",$J22+$L22)</f>
        <v/>
      </c>
      <c r="N22" s="109">
        <f>IF($B22="","",IF($K22&lt;&gt;"該当","－",IF($J22&gt;=4600000,"－（改善前から460万円以上のため対象外・通知3(1)⑤）",IF($M22&gt;=4600000,"○","× 不足 "&amp;TEXT(4600000-$M22,"#,##0")&amp;"円"))))</f>
        <v/>
      </c>
      <c r="O22" s="71">
        <f>IF($B22="","",IF(ROUND($H22+$I22,2)=ROUND($G22,2),"○","⚠ 按分合計が常勤換算と不一致"))</f>
        <v/>
      </c>
    </row>
    <row r="23" ht="15" customHeight="1" s="72">
      <c r="A23" s="96" t="n">
        <v>17</v>
      </c>
      <c r="B23" s="94" t="n"/>
      <c r="C23" s="94" t="n"/>
      <c r="D23" s="94" t="n"/>
      <c r="E23" s="94" t="n"/>
      <c r="F23" s="94" t="n"/>
      <c r="G23" s="107">
        <f>IF($F23="","",IFERROR(ROUNDDOWN($F23/$C$3,2),""))</f>
        <v/>
      </c>
      <c r="H23" s="108" t="n"/>
      <c r="I23" s="108" t="n"/>
      <c r="J23" s="97" t="n"/>
      <c r="K23" s="94" t="n"/>
      <c r="L23" s="99">
        <f>IF($B23="","",'04_配分計画'!$J23)</f>
        <v/>
      </c>
      <c r="M23" s="99">
        <f>IF($B23="","",$J23+$L23)</f>
        <v/>
      </c>
      <c r="N23" s="109">
        <f>IF($B23="","",IF($K23&lt;&gt;"該当","－",IF($J23&gt;=4600000,"－（改善前から460万円以上のため対象外・通知3(1)⑤）",IF($M23&gt;=4600000,"○","× 不足 "&amp;TEXT(4600000-$M23,"#,##0")&amp;"円"))))</f>
        <v/>
      </c>
      <c r="O23" s="71">
        <f>IF($B23="","",IF(ROUND($H23+$I23,2)=ROUND($G23,2),"○","⚠ 按分合計が常勤換算と不一致"))</f>
        <v/>
      </c>
    </row>
    <row r="24" ht="15" customHeight="1" s="72">
      <c r="A24" s="96" t="n">
        <v>18</v>
      </c>
      <c r="B24" s="94" t="n"/>
      <c r="C24" s="94" t="n"/>
      <c r="D24" s="94" t="n"/>
      <c r="E24" s="94" t="n"/>
      <c r="F24" s="94" t="n"/>
      <c r="G24" s="107">
        <f>IF($F24="","",IFERROR(ROUNDDOWN($F24/$C$3,2),""))</f>
        <v/>
      </c>
      <c r="H24" s="108" t="n"/>
      <c r="I24" s="108" t="n"/>
      <c r="J24" s="97" t="n"/>
      <c r="K24" s="94" t="n"/>
      <c r="L24" s="99">
        <f>IF($B24="","",'04_配分計画'!$J24)</f>
        <v/>
      </c>
      <c r="M24" s="99">
        <f>IF($B24="","",$J24+$L24)</f>
        <v/>
      </c>
      <c r="N24" s="109">
        <f>IF($B24="","",IF($K24&lt;&gt;"該当","－",IF($J24&gt;=4600000,"－（改善前から460万円以上のため対象外・通知3(1)⑤）",IF($M24&gt;=4600000,"○","× 不足 "&amp;TEXT(4600000-$M24,"#,##0")&amp;"円"))))</f>
        <v/>
      </c>
      <c r="O24" s="71">
        <f>IF($B24="","",IF(ROUND($H24+$I24,2)=ROUND($G24,2),"○","⚠ 按分合計が常勤換算と不一致"))</f>
        <v/>
      </c>
    </row>
    <row r="25" ht="15" customHeight="1" s="72">
      <c r="A25" s="96" t="n">
        <v>19</v>
      </c>
      <c r="B25" s="94" t="n"/>
      <c r="C25" s="94" t="n"/>
      <c r="D25" s="94" t="n"/>
      <c r="E25" s="94" t="n"/>
      <c r="F25" s="94" t="n"/>
      <c r="G25" s="107">
        <f>IF($F25="","",IFERROR(ROUNDDOWN($F25/$C$3,2),""))</f>
        <v/>
      </c>
      <c r="H25" s="108" t="n"/>
      <c r="I25" s="108" t="n"/>
      <c r="J25" s="97" t="n"/>
      <c r="K25" s="94" t="n"/>
      <c r="L25" s="99">
        <f>IF($B25="","",'04_配分計画'!$J25)</f>
        <v/>
      </c>
      <c r="M25" s="99">
        <f>IF($B25="","",$J25+$L25)</f>
        <v/>
      </c>
      <c r="N25" s="109">
        <f>IF($B25="","",IF($K25&lt;&gt;"該当","－",IF($J25&gt;=4600000,"－（改善前から460万円以上のため対象外・通知3(1)⑤）",IF($M25&gt;=4600000,"○","× 不足 "&amp;TEXT(4600000-$M25,"#,##0")&amp;"円"))))</f>
        <v/>
      </c>
      <c r="O25" s="71">
        <f>IF($B25="","",IF(ROUND($H25+$I25,2)=ROUND($G25,2),"○","⚠ 按分合計が常勤換算と不一致"))</f>
        <v/>
      </c>
    </row>
    <row r="26" ht="15" customHeight="1" s="72">
      <c r="A26" s="96" t="n">
        <v>20</v>
      </c>
      <c r="B26" s="94" t="n"/>
      <c r="C26" s="94" t="n"/>
      <c r="D26" s="94" t="n"/>
      <c r="E26" s="94" t="n"/>
      <c r="F26" s="94" t="n"/>
      <c r="G26" s="107">
        <f>IF($F26="","",IFERROR(ROUNDDOWN($F26/$C$3,2),""))</f>
        <v/>
      </c>
      <c r="H26" s="108" t="n"/>
      <c r="I26" s="108" t="n"/>
      <c r="J26" s="97" t="n"/>
      <c r="K26" s="94" t="n"/>
      <c r="L26" s="99">
        <f>IF($B26="","",'04_配分計画'!$J26)</f>
        <v/>
      </c>
      <c r="M26" s="99">
        <f>IF($B26="","",$J26+$L26)</f>
        <v/>
      </c>
      <c r="N26" s="109">
        <f>IF($B26="","",IF($K26&lt;&gt;"該当","－",IF($J26&gt;=4600000,"－（改善前から460万円以上のため対象外・通知3(1)⑤）",IF($M26&gt;=4600000,"○","× 不足 "&amp;TEXT(4600000-$M26,"#,##0")&amp;"円"))))</f>
        <v/>
      </c>
      <c r="O26" s="71">
        <f>IF($B26="","",IF(ROUND($H26+$I26,2)=ROUND($G26,2),"○","⚠ 按分合計が常勤換算と不一致"))</f>
        <v/>
      </c>
    </row>
    <row r="27" ht="15" customHeight="1" s="72">
      <c r="A27" s="101" t="inlineStr">
        <is>
          <t>合計</t>
        </is>
      </c>
      <c r="B27" s="102" t="n"/>
      <c r="C27" s="102" t="n"/>
      <c r="D27" s="102" t="n"/>
      <c r="E27" s="102" t="n"/>
      <c r="F27" s="103" t="n"/>
      <c r="G27" s="110">
        <f>SUM(G7:G26)</f>
        <v/>
      </c>
      <c r="H27" s="110">
        <f>SUM(H7:H26)</f>
        <v/>
      </c>
      <c r="I27" s="110">
        <f>SUM(I7:I26)</f>
        <v/>
      </c>
      <c r="J27" s="104">
        <f>SUM(J7:J26)</f>
        <v/>
      </c>
      <c r="K27" s="101" t="n"/>
      <c r="L27" s="104">
        <f>SUM(L7:L26)</f>
        <v/>
      </c>
      <c r="M27" s="104">
        <f>SUM(M7:M26)</f>
        <v/>
      </c>
      <c r="N27" s="101">
        <f>IF(COUNTA(B7:B26)=0,"－ 職員未登録",IF(COUNTIF(N7:N26,"○")&gt;=1,"○ キャリアパス要件Ⅳ充足","× 460万円以上の職員なし"))</f>
        <v/>
      </c>
    </row>
    <row r="28"/>
    <row r="29" ht="15" customHeight="1" s="72">
      <c r="A29" s="90">
        <f>("福祉・介護職員の常勤換算：")&amp;TEXT(SUMIF($D$7:$D$26,"福祉・介護職員",$G$7:$G$26),"0.00")&amp;"／その他の職員："&amp;TEXT(SUMIF($D$7:$D$26,"その他の職員",$G$7:$G$26),"0.00")</f>
        <v/>
      </c>
    </row>
    <row r="30"/>
    <row r="31" ht="15" customHeight="1" s="72">
      <c r="A31" s="82" t="inlineStr">
        <is>
          <t>Q&amp;A問5-5：サービス区分の異なる加算算定対象サービスを一体的に実施し、同一の就業規則等が適用されるなど労務管理が一体と考えられる場合は同一事業所とみなし、460万円以上の職員は合計で1人以上でよい。</t>
        </is>
      </c>
    </row>
  </sheetData>
  <mergeCells count="3">
    <mergeCell ref="A1:N1"/>
    <mergeCell ref="A2:N2"/>
    <mergeCell ref="A27:F27"/>
  </mergeCells>
  <conditionalFormatting sqref="N7:N26">
    <cfRule type="expression" rank="0" priority="2" equalAverage="0" aboveAverage="0" dxfId="0" text="" percent="0" bottom="0">
      <formula>LEFT(N7,1)="○"</formula>
    </cfRule>
    <cfRule type="expression" rank="0" priority="3" equalAverage="0" aboveAverage="0" dxfId="1" text="" percent="0" bottom="0">
      <formula>LEFT(N7,1)="×"</formula>
    </cfRule>
    <cfRule type="expression" rank="0" priority="4" equalAverage="0" aboveAverage="0" dxfId="2" text="" percent="0" bottom="0">
      <formula>OR(LEFT(N7,1)="△",LEFT(N7,1)="⚠")</formula>
    </cfRule>
  </conditionalFormatting>
  <dataValidations count="3">
    <dataValidation sqref="D7:D26" showDropDown="0" showInputMessage="0" showErrorMessage="0" allowBlank="1" type="list" errorStyle="stop" operator="between">
      <formula1>"福祉・介護職員,その他の職員"</formula1>
      <formula2>0</formula2>
    </dataValidation>
    <dataValidation sqref="E7:E26" showDropDown="0" showInputMessage="0" showErrorMessage="0" allowBlank="1" type="list" errorStyle="stop" operator="between">
      <formula1>"常勤,非常勤"</formula1>
      <formula2>0</formula2>
    </dataValidation>
    <dataValidation sqref="K7:K26" showDropDown="0" showInputMessage="0" showErrorMessage="0" allowBlank="1" type="list" errorStyle="stop" operator="between">
      <formula1>"該当,非該当"</formula1>
      <formula2>0</formula2>
    </dataValidation>
  </dataValidations>
  <printOptions horizontalCentered="0" verticalCentered="0" headings="0" gridLines="0" gridLinesSet="1"/>
  <pageMargins left="0.390277777777778" right="0.390277777777778" top="0.590277777777778" bottom="0.590277777777778" header="0.511811023622047" footer="0.5"/>
  <pageSetup orientation="landscape" paperSize="9" scale="100" fitToHeight="0" fitToWidth="1" pageOrder="downThenOver" blackAndWhite="0" draft="0" horizontalDpi="300" verticalDpi="300" copies="1"/>
  <headerFooter differentOddEven="0" differentFirst="0">
    <oddHeader/>
    <oddFooter>&amp;L&amp;"Calibri,Regular"&amp;7 最終確認日 2026-08-14 ／ 根拠：障障発0331第1号・こ支障第78号（令和8年3月31日）、告示122号 別表第1の13・別表第3の11 ／ 発行元：ROOTS（株式会社INU）</oddFooter>
    <evenHeader/>
    <evenFooter/>
    <firstHeader/>
    <firstFooter/>
  </headerFooter>
</worksheet>
</file>

<file path=xl/worksheets/sheet5.xml><?xml version="1.0" encoding="utf-8"?>
<worksheet xmlns="http://schemas.openxmlformats.org/spreadsheetml/2006/main">
  <sheetPr filterMode="0">
    <outlinePr summaryBelow="1" summaryRight="1"/>
    <pageSetUpPr fitToPage="1"/>
  </sheetPr>
  <dimension ref="A1:L46"/>
  <sheetViews>
    <sheetView showFormulas="0" showGridLines="1" showRowColHeaders="1" showZeros="1" rightToLeft="0" tabSelected="0" showOutlineSymbols="1" defaultGridColor="1" view="normal" topLeftCell="A1" colorId="64" zoomScale="100" zoomScaleNormal="100" zoomScalePageLayoutView="100" workbookViewId="0">
      <pane xSplit="2" ySplit="6" topLeftCell="C7" activePane="bottomRight" state="frozen"/>
      <selection pane="topLeft" activeCell="A1" activeCellId="0" sqref="A1"/>
      <selection pane="topRight" activeCell="C1" activeCellId="0" sqref="C1"/>
      <selection pane="bottomLeft" activeCell="A7" activeCellId="0" sqref="A7"/>
      <selection pane="bottomRight" activeCell="A1" activeCellId="0" sqref="A1"/>
    </sheetView>
  </sheetViews>
  <sheetFormatPr baseColWidth="8" defaultColWidth="7.89453125" defaultRowHeight="15" customHeight="0" zeroHeight="0" outlineLevelRow="0"/>
  <cols>
    <col width="4.55" customWidth="1" style="71" min="1" max="1"/>
    <col width="12.74" customWidth="1" style="71" min="2" max="2"/>
    <col width="8.19" customWidth="1" style="71" min="3" max="3"/>
    <col width="11.83" customWidth="1" style="71" min="4" max="4"/>
    <col width="8.19" customWidth="1" style="71" min="5" max="5"/>
    <col width="11.83" customWidth="1" style="71" min="6" max="6"/>
    <col width="8.19" customWidth="1" style="71" min="7" max="7"/>
    <col width="12.74" customWidth="1" style="71" min="8" max="11"/>
    <col width="23.66" customWidth="1" style="71" min="12" max="12"/>
  </cols>
  <sheetData>
    <row r="1" ht="21.6" customHeight="1" s="72">
      <c r="A1" s="80" t="inlineStr">
        <is>
          <t>04 配分計画表（職員別・賃金項目別）</t>
        </is>
      </c>
    </row>
    <row r="2" ht="24" customHeight="1" s="72">
      <c r="A2" s="81" t="inlineStr">
        <is>
          <t>このシートは国の届出様式ではありません。届出は指定権者が案内する別紙様式2-1〜2-3（計画書）／別紙様式3-1・3-2（実績報告書）を使ってください。</t>
        </is>
      </c>
    </row>
    <row r="3" ht="15" customHeight="1" s="72">
      <c r="A3" s="71" t="inlineStr">
        <is>
          <t>法定福利費等 事業主負担率</t>
        </is>
      </c>
      <c r="C3" s="111" t="n">
        <v>0.16</v>
      </c>
      <c r="D3" s="81" t="inlineStr">
        <is>
          <t>合理的な方法に基づく概算で可（Q&amp;A問1-7）。退職手当共済の掛金など任意加入制度分は含めない。</t>
        </is>
      </c>
    </row>
    <row r="4" ht="15" customHeight="1" s="72">
      <c r="A4" s="81" t="inlineStr">
        <is>
          <t>氏名・常勤換算は「03_職員台帳」から自動で引かれる。ベースアップは令和7年度と比べて増加した加算額を原資とする新たな賃金改善に充てるのが基本（通知2(2)）。</t>
        </is>
      </c>
    </row>
    <row r="5" ht="15" customHeight="1" s="72">
      <c r="A5" s="81" t="inlineStr">
        <is>
          <t>「決まって毎月支払われる手当」に通勤手当・扶養手当など個人的事情により支給される手当は含まれない（Q&amp;A問1-3）。時給・日給の引上げは基本給の引上げとして扱ってよい（Q&amp;A問1-4）。</t>
        </is>
      </c>
    </row>
    <row r="6" ht="33.75" customHeight="1" s="72">
      <c r="A6" s="83" t="inlineStr">
        <is>
          <t>No</t>
        </is>
      </c>
      <c r="B6" s="84" t="inlineStr">
        <is>
          <t>氏名</t>
        </is>
      </c>
      <c r="C6" s="84" t="inlineStr">
        <is>
          <t>常勤換算</t>
        </is>
      </c>
      <c r="D6" s="84" t="inlineStr">
        <is>
          <t>ベースアップ 月額</t>
        </is>
      </c>
      <c r="E6" s="84" t="inlineStr">
        <is>
          <t>適用月数</t>
        </is>
      </c>
      <c r="F6" s="84" t="inlineStr">
        <is>
          <t>処遇改善手当 月額</t>
        </is>
      </c>
      <c r="G6" s="84" t="inlineStr">
        <is>
          <t>適用月数</t>
        </is>
      </c>
      <c r="H6" s="84" t="inlineStr">
        <is>
          <t>賞与・一時金 年額</t>
        </is>
      </c>
      <c r="I6" s="84" t="inlineStr">
        <is>
          <t>月額賃金改善（年）</t>
        </is>
      </c>
      <c r="J6" s="84" t="inlineStr">
        <is>
          <t>賃金改善（賞与込）</t>
        </is>
      </c>
      <c r="K6" s="84" t="inlineStr">
        <is>
          <t>常勤換算1.0あたり</t>
        </is>
      </c>
      <c r="L6" s="84" t="inlineStr">
        <is>
          <t>配分の偏り（自主点検）</t>
        </is>
      </c>
    </row>
    <row r="7" ht="15" customHeight="1" s="72">
      <c r="A7" s="96" t="n">
        <v>1</v>
      </c>
      <c r="B7" s="109">
        <f>IF('03_職員台帳'!$B7="","",'03_職員台帳'!$B7)</f>
        <v/>
      </c>
      <c r="C7" s="107">
        <f>IF($B7="","",'03_職員台帳'!$G7)</f>
        <v/>
      </c>
      <c r="D7" s="97" t="n"/>
      <c r="E7" s="94" t="n"/>
      <c r="F7" s="97" t="n"/>
      <c r="G7" s="94" t="n"/>
      <c r="H7" s="97" t="n"/>
      <c r="I7" s="99">
        <f>IF($B7="","",$D7*$E7+$F7*$G7)</f>
        <v/>
      </c>
      <c r="J7" s="99">
        <f>IF($B7="","",$I7+$H7)</f>
        <v/>
      </c>
      <c r="K7" s="99">
        <f>IFERROR($J7/$C7,"")</f>
        <v/>
      </c>
      <c r="L7" s="109">
        <f>IF($B7="","",IF($K7&gt;$K$27*2,"⚠ 平均の2倍超",IF($K7&lt;$K$27*0.5,"⚠ 平均の0.5倍未満","○ 範囲内")))</f>
        <v/>
      </c>
    </row>
    <row r="8" ht="15" customHeight="1" s="72">
      <c r="A8" s="96" t="n">
        <v>2</v>
      </c>
      <c r="B8" s="109">
        <f>IF('03_職員台帳'!$B8="","",'03_職員台帳'!$B8)</f>
        <v/>
      </c>
      <c r="C8" s="107">
        <f>IF($B8="","",'03_職員台帳'!$G8)</f>
        <v/>
      </c>
      <c r="D8" s="97" t="n"/>
      <c r="E8" s="94" t="n"/>
      <c r="F8" s="97" t="n"/>
      <c r="G8" s="94" t="n"/>
      <c r="H8" s="97" t="n"/>
      <c r="I8" s="99">
        <f>IF($B8="","",$D8*$E8+$F8*$G8)</f>
        <v/>
      </c>
      <c r="J8" s="99">
        <f>IF($B8="","",$I8+$H8)</f>
        <v/>
      </c>
      <c r="K8" s="99">
        <f>IFERROR($J8/$C8,"")</f>
        <v/>
      </c>
      <c r="L8" s="109">
        <f>IF($B8="","",IF($K8&gt;$K$27*2,"⚠ 平均の2倍超",IF($K8&lt;$K$27*0.5,"⚠ 平均の0.5倍未満","○ 範囲内")))</f>
        <v/>
      </c>
    </row>
    <row r="9" ht="15" customHeight="1" s="72">
      <c r="A9" s="96" t="n">
        <v>3</v>
      </c>
      <c r="B9" s="109">
        <f>IF('03_職員台帳'!$B9="","",'03_職員台帳'!$B9)</f>
        <v/>
      </c>
      <c r="C9" s="107">
        <f>IF($B9="","",'03_職員台帳'!$G9)</f>
        <v/>
      </c>
      <c r="D9" s="97" t="n"/>
      <c r="E9" s="94" t="n"/>
      <c r="F9" s="97" t="n"/>
      <c r="G9" s="94" t="n"/>
      <c r="H9" s="97" t="n"/>
      <c r="I9" s="99">
        <f>IF($B9="","",$D9*$E9+$F9*$G9)</f>
        <v/>
      </c>
      <c r="J9" s="99">
        <f>IF($B9="","",$I9+$H9)</f>
        <v/>
      </c>
      <c r="K9" s="99">
        <f>IFERROR($J9/$C9,"")</f>
        <v/>
      </c>
      <c r="L9" s="109">
        <f>IF($B9="","",IF($K9&gt;$K$27*2,"⚠ 平均の2倍超",IF($K9&lt;$K$27*0.5,"⚠ 平均の0.5倍未満","○ 範囲内")))</f>
        <v/>
      </c>
    </row>
    <row r="10" ht="15" customHeight="1" s="72">
      <c r="A10" s="96" t="n">
        <v>4</v>
      </c>
      <c r="B10" s="109">
        <f>IF('03_職員台帳'!$B10="","",'03_職員台帳'!$B10)</f>
        <v/>
      </c>
      <c r="C10" s="107">
        <f>IF($B10="","",'03_職員台帳'!$G10)</f>
        <v/>
      </c>
      <c r="D10" s="97" t="n"/>
      <c r="E10" s="94" t="n"/>
      <c r="F10" s="97" t="n"/>
      <c r="G10" s="94" t="n"/>
      <c r="H10" s="97" t="n"/>
      <c r="I10" s="99">
        <f>IF($B10="","",$D10*$E10+$F10*$G10)</f>
        <v/>
      </c>
      <c r="J10" s="99">
        <f>IF($B10="","",$I10+$H10)</f>
        <v/>
      </c>
      <c r="K10" s="99">
        <f>IFERROR($J10/$C10,"")</f>
        <v/>
      </c>
      <c r="L10" s="109">
        <f>IF($B10="","",IF($K10&gt;$K$27*2,"⚠ 平均の2倍超",IF($K10&lt;$K$27*0.5,"⚠ 平均の0.5倍未満","○ 範囲内")))</f>
        <v/>
      </c>
    </row>
    <row r="11" ht="15" customHeight="1" s="72">
      <c r="A11" s="96" t="n">
        <v>5</v>
      </c>
      <c r="B11" s="109">
        <f>IF('03_職員台帳'!$B11="","",'03_職員台帳'!$B11)</f>
        <v/>
      </c>
      <c r="C11" s="107">
        <f>IF($B11="","",'03_職員台帳'!$G11)</f>
        <v/>
      </c>
      <c r="D11" s="97" t="n"/>
      <c r="E11" s="94" t="n"/>
      <c r="F11" s="97" t="n"/>
      <c r="G11" s="94" t="n"/>
      <c r="H11" s="97" t="n"/>
      <c r="I11" s="99">
        <f>IF($B11="","",$D11*$E11+$F11*$G11)</f>
        <v/>
      </c>
      <c r="J11" s="99">
        <f>IF($B11="","",$I11+$H11)</f>
        <v/>
      </c>
      <c r="K11" s="99">
        <f>IFERROR($J11/$C11,"")</f>
        <v/>
      </c>
      <c r="L11" s="109">
        <f>IF($B11="","",IF($K11&gt;$K$27*2,"⚠ 平均の2倍超",IF($K11&lt;$K$27*0.5,"⚠ 平均の0.5倍未満","○ 範囲内")))</f>
        <v/>
      </c>
    </row>
    <row r="12" ht="15" customHeight="1" s="72">
      <c r="A12" s="96" t="n">
        <v>6</v>
      </c>
      <c r="B12" s="109">
        <f>IF('03_職員台帳'!$B12="","",'03_職員台帳'!$B12)</f>
        <v/>
      </c>
      <c r="C12" s="107">
        <f>IF($B12="","",'03_職員台帳'!$G12)</f>
        <v/>
      </c>
      <c r="D12" s="97" t="n"/>
      <c r="E12" s="94" t="n"/>
      <c r="F12" s="97" t="n"/>
      <c r="G12" s="94" t="n"/>
      <c r="H12" s="97" t="n"/>
      <c r="I12" s="99">
        <f>IF($B12="","",$D12*$E12+$F12*$G12)</f>
        <v/>
      </c>
      <c r="J12" s="99">
        <f>IF($B12="","",$I12+$H12)</f>
        <v/>
      </c>
      <c r="K12" s="99">
        <f>IFERROR($J12/$C12,"")</f>
        <v/>
      </c>
      <c r="L12" s="109">
        <f>IF($B12="","",IF($K12&gt;$K$27*2,"⚠ 平均の2倍超",IF($K12&lt;$K$27*0.5,"⚠ 平均の0.5倍未満","○ 範囲内")))</f>
        <v/>
      </c>
    </row>
    <row r="13" ht="15" customHeight="1" s="72">
      <c r="A13" s="96" t="n">
        <v>7</v>
      </c>
      <c r="B13" s="109">
        <f>IF('03_職員台帳'!$B13="","",'03_職員台帳'!$B13)</f>
        <v/>
      </c>
      <c r="C13" s="107">
        <f>IF($B13="","",'03_職員台帳'!$G13)</f>
        <v/>
      </c>
      <c r="D13" s="97" t="n"/>
      <c r="E13" s="94" t="n"/>
      <c r="F13" s="97" t="n"/>
      <c r="G13" s="94" t="n"/>
      <c r="H13" s="97" t="n"/>
      <c r="I13" s="99">
        <f>IF($B13="","",$D13*$E13+$F13*$G13)</f>
        <v/>
      </c>
      <c r="J13" s="99">
        <f>IF($B13="","",$I13+$H13)</f>
        <v/>
      </c>
      <c r="K13" s="99">
        <f>IFERROR($J13/$C13,"")</f>
        <v/>
      </c>
      <c r="L13" s="109">
        <f>IF($B13="","",IF($K13&gt;$K$27*2,"⚠ 平均の2倍超",IF($K13&lt;$K$27*0.5,"⚠ 平均の0.5倍未満","○ 範囲内")))</f>
        <v/>
      </c>
    </row>
    <row r="14" ht="15" customHeight="1" s="72">
      <c r="A14" s="96" t="n">
        <v>8</v>
      </c>
      <c r="B14" s="109">
        <f>IF('03_職員台帳'!$B14="","",'03_職員台帳'!$B14)</f>
        <v/>
      </c>
      <c r="C14" s="107">
        <f>IF($B14="","",'03_職員台帳'!$G14)</f>
        <v/>
      </c>
      <c r="D14" s="97" t="n"/>
      <c r="E14" s="94" t="n"/>
      <c r="F14" s="97" t="n"/>
      <c r="G14" s="94" t="n"/>
      <c r="H14" s="97" t="n"/>
      <c r="I14" s="99">
        <f>IF($B14="","",$D14*$E14+$F14*$G14)</f>
        <v/>
      </c>
      <c r="J14" s="99">
        <f>IF($B14="","",$I14+$H14)</f>
        <v/>
      </c>
      <c r="K14" s="99">
        <f>IFERROR($J14/$C14,"")</f>
        <v/>
      </c>
      <c r="L14" s="109">
        <f>IF($B14="","",IF($K14&gt;$K$27*2,"⚠ 平均の2倍超",IF($K14&lt;$K$27*0.5,"⚠ 平均の0.5倍未満","○ 範囲内")))</f>
        <v/>
      </c>
    </row>
    <row r="15" ht="15" customHeight="1" s="72">
      <c r="A15" s="96" t="n">
        <v>9</v>
      </c>
      <c r="B15" s="109">
        <f>IF('03_職員台帳'!$B15="","",'03_職員台帳'!$B15)</f>
        <v/>
      </c>
      <c r="C15" s="107">
        <f>IF($B15="","",'03_職員台帳'!$G15)</f>
        <v/>
      </c>
      <c r="D15" s="97" t="n"/>
      <c r="E15" s="94" t="n"/>
      <c r="F15" s="97" t="n"/>
      <c r="G15" s="94" t="n"/>
      <c r="H15" s="97" t="n"/>
      <c r="I15" s="99">
        <f>IF($B15="","",$D15*$E15+$F15*$G15)</f>
        <v/>
      </c>
      <c r="J15" s="99">
        <f>IF($B15="","",$I15+$H15)</f>
        <v/>
      </c>
      <c r="K15" s="99">
        <f>IFERROR($J15/$C15,"")</f>
        <v/>
      </c>
      <c r="L15" s="109">
        <f>IF($B15="","",IF($K15&gt;$K$27*2,"⚠ 平均の2倍超",IF($K15&lt;$K$27*0.5,"⚠ 平均の0.5倍未満","○ 範囲内")))</f>
        <v/>
      </c>
    </row>
    <row r="16" ht="15" customHeight="1" s="72">
      <c r="A16" s="96" t="n">
        <v>10</v>
      </c>
      <c r="B16" s="109">
        <f>IF('03_職員台帳'!$B16="","",'03_職員台帳'!$B16)</f>
        <v/>
      </c>
      <c r="C16" s="107">
        <f>IF($B16="","",'03_職員台帳'!$G16)</f>
        <v/>
      </c>
      <c r="D16" s="97" t="n"/>
      <c r="E16" s="94" t="n"/>
      <c r="F16" s="97" t="n"/>
      <c r="G16" s="94" t="n"/>
      <c r="H16" s="97" t="n"/>
      <c r="I16" s="99">
        <f>IF($B16="","",$D16*$E16+$F16*$G16)</f>
        <v/>
      </c>
      <c r="J16" s="99">
        <f>IF($B16="","",$I16+$H16)</f>
        <v/>
      </c>
      <c r="K16" s="99">
        <f>IFERROR($J16/$C16,"")</f>
        <v/>
      </c>
      <c r="L16" s="109">
        <f>IF($B16="","",IF($K16&gt;$K$27*2,"⚠ 平均の2倍超",IF($K16&lt;$K$27*0.5,"⚠ 平均の0.5倍未満","○ 範囲内")))</f>
        <v/>
      </c>
    </row>
    <row r="17" ht="15" customHeight="1" s="72">
      <c r="A17" s="96" t="n">
        <v>11</v>
      </c>
      <c r="B17" s="109">
        <f>IF('03_職員台帳'!$B17="","",'03_職員台帳'!$B17)</f>
        <v/>
      </c>
      <c r="C17" s="107">
        <f>IF($B17="","",'03_職員台帳'!$G17)</f>
        <v/>
      </c>
      <c r="D17" s="97" t="n"/>
      <c r="E17" s="94" t="n"/>
      <c r="F17" s="97" t="n"/>
      <c r="G17" s="94" t="n"/>
      <c r="H17" s="97" t="n"/>
      <c r="I17" s="99">
        <f>IF($B17="","",$D17*$E17+$F17*$G17)</f>
        <v/>
      </c>
      <c r="J17" s="99">
        <f>IF($B17="","",$I17+$H17)</f>
        <v/>
      </c>
      <c r="K17" s="99">
        <f>IFERROR($J17/$C17,"")</f>
        <v/>
      </c>
      <c r="L17" s="109">
        <f>IF($B17="","",IF($K17&gt;$K$27*2,"⚠ 平均の2倍超",IF($K17&lt;$K$27*0.5,"⚠ 平均の0.5倍未満","○ 範囲内")))</f>
        <v/>
      </c>
    </row>
    <row r="18" ht="15" customHeight="1" s="72">
      <c r="A18" s="96" t="n">
        <v>12</v>
      </c>
      <c r="B18" s="109">
        <f>IF('03_職員台帳'!$B18="","",'03_職員台帳'!$B18)</f>
        <v/>
      </c>
      <c r="C18" s="107">
        <f>IF($B18="","",'03_職員台帳'!$G18)</f>
        <v/>
      </c>
      <c r="D18" s="97" t="n"/>
      <c r="E18" s="94" t="n"/>
      <c r="F18" s="97" t="n"/>
      <c r="G18" s="94" t="n"/>
      <c r="H18" s="97" t="n"/>
      <c r="I18" s="99">
        <f>IF($B18="","",$D18*$E18+$F18*$G18)</f>
        <v/>
      </c>
      <c r="J18" s="99">
        <f>IF($B18="","",$I18+$H18)</f>
        <v/>
      </c>
      <c r="K18" s="99">
        <f>IFERROR($J18/$C18,"")</f>
        <v/>
      </c>
      <c r="L18" s="109">
        <f>IF($B18="","",IF($K18&gt;$K$27*2,"⚠ 平均の2倍超",IF($K18&lt;$K$27*0.5,"⚠ 平均の0.5倍未満","○ 範囲内")))</f>
        <v/>
      </c>
    </row>
    <row r="19" ht="15" customHeight="1" s="72">
      <c r="A19" s="96" t="n">
        <v>13</v>
      </c>
      <c r="B19" s="109">
        <f>IF('03_職員台帳'!$B19="","",'03_職員台帳'!$B19)</f>
        <v/>
      </c>
      <c r="C19" s="107">
        <f>IF($B19="","",'03_職員台帳'!$G19)</f>
        <v/>
      </c>
      <c r="D19" s="97" t="n"/>
      <c r="E19" s="94" t="n"/>
      <c r="F19" s="97" t="n"/>
      <c r="G19" s="94" t="n"/>
      <c r="H19" s="97" t="n"/>
      <c r="I19" s="99">
        <f>IF($B19="","",$D19*$E19+$F19*$G19)</f>
        <v/>
      </c>
      <c r="J19" s="99">
        <f>IF($B19="","",$I19+$H19)</f>
        <v/>
      </c>
      <c r="K19" s="99">
        <f>IFERROR($J19/$C19,"")</f>
        <v/>
      </c>
      <c r="L19" s="109">
        <f>IF($B19="","",IF($K19&gt;$K$27*2,"⚠ 平均の2倍超",IF($K19&lt;$K$27*0.5,"⚠ 平均の0.5倍未満","○ 範囲内")))</f>
        <v/>
      </c>
    </row>
    <row r="20" ht="15" customHeight="1" s="72">
      <c r="A20" s="96" t="n">
        <v>14</v>
      </c>
      <c r="B20" s="109">
        <f>IF('03_職員台帳'!$B20="","",'03_職員台帳'!$B20)</f>
        <v/>
      </c>
      <c r="C20" s="107">
        <f>IF($B20="","",'03_職員台帳'!$G20)</f>
        <v/>
      </c>
      <c r="D20" s="97" t="n"/>
      <c r="E20" s="94" t="n"/>
      <c r="F20" s="97" t="n"/>
      <c r="G20" s="94" t="n"/>
      <c r="H20" s="97" t="n"/>
      <c r="I20" s="99">
        <f>IF($B20="","",$D20*$E20+$F20*$G20)</f>
        <v/>
      </c>
      <c r="J20" s="99">
        <f>IF($B20="","",$I20+$H20)</f>
        <v/>
      </c>
      <c r="K20" s="99">
        <f>IFERROR($J20/$C20,"")</f>
        <v/>
      </c>
      <c r="L20" s="109">
        <f>IF($B20="","",IF($K20&gt;$K$27*2,"⚠ 平均の2倍超",IF($K20&lt;$K$27*0.5,"⚠ 平均の0.5倍未満","○ 範囲内")))</f>
        <v/>
      </c>
    </row>
    <row r="21" ht="15" customHeight="1" s="72">
      <c r="A21" s="96" t="n">
        <v>15</v>
      </c>
      <c r="B21" s="109">
        <f>IF('03_職員台帳'!$B21="","",'03_職員台帳'!$B21)</f>
        <v/>
      </c>
      <c r="C21" s="107">
        <f>IF($B21="","",'03_職員台帳'!$G21)</f>
        <v/>
      </c>
      <c r="D21" s="97" t="n"/>
      <c r="E21" s="94" t="n"/>
      <c r="F21" s="97" t="n"/>
      <c r="G21" s="94" t="n"/>
      <c r="H21" s="97" t="n"/>
      <c r="I21" s="99">
        <f>IF($B21="","",$D21*$E21+$F21*$G21)</f>
        <v/>
      </c>
      <c r="J21" s="99">
        <f>IF($B21="","",$I21+$H21)</f>
        <v/>
      </c>
      <c r="K21" s="99">
        <f>IFERROR($J21/$C21,"")</f>
        <v/>
      </c>
      <c r="L21" s="109">
        <f>IF($B21="","",IF($K21&gt;$K$27*2,"⚠ 平均の2倍超",IF($K21&lt;$K$27*0.5,"⚠ 平均の0.5倍未満","○ 範囲内")))</f>
        <v/>
      </c>
    </row>
    <row r="22" ht="15" customHeight="1" s="72">
      <c r="A22" s="96" t="n">
        <v>16</v>
      </c>
      <c r="B22" s="109">
        <f>IF('03_職員台帳'!$B22="","",'03_職員台帳'!$B22)</f>
        <v/>
      </c>
      <c r="C22" s="107">
        <f>IF($B22="","",'03_職員台帳'!$G22)</f>
        <v/>
      </c>
      <c r="D22" s="97" t="n"/>
      <c r="E22" s="94" t="n"/>
      <c r="F22" s="97" t="n"/>
      <c r="G22" s="94" t="n"/>
      <c r="H22" s="97" t="n"/>
      <c r="I22" s="99">
        <f>IF($B22="","",$D22*$E22+$F22*$G22)</f>
        <v/>
      </c>
      <c r="J22" s="99">
        <f>IF($B22="","",$I22+$H22)</f>
        <v/>
      </c>
      <c r="K22" s="99">
        <f>IFERROR($J22/$C22,"")</f>
        <v/>
      </c>
      <c r="L22" s="109">
        <f>IF($B22="","",IF($K22&gt;$K$27*2,"⚠ 平均の2倍超",IF($K22&lt;$K$27*0.5,"⚠ 平均の0.5倍未満","○ 範囲内")))</f>
        <v/>
      </c>
    </row>
    <row r="23" ht="15" customHeight="1" s="72">
      <c r="A23" s="96" t="n">
        <v>17</v>
      </c>
      <c r="B23" s="109">
        <f>IF('03_職員台帳'!$B23="","",'03_職員台帳'!$B23)</f>
        <v/>
      </c>
      <c r="C23" s="107">
        <f>IF($B23="","",'03_職員台帳'!$G23)</f>
        <v/>
      </c>
      <c r="D23" s="97" t="n"/>
      <c r="E23" s="94" t="n"/>
      <c r="F23" s="97" t="n"/>
      <c r="G23" s="94" t="n"/>
      <c r="H23" s="97" t="n"/>
      <c r="I23" s="99">
        <f>IF($B23="","",$D23*$E23+$F23*$G23)</f>
        <v/>
      </c>
      <c r="J23" s="99">
        <f>IF($B23="","",$I23+$H23)</f>
        <v/>
      </c>
      <c r="K23" s="99">
        <f>IFERROR($J23/$C23,"")</f>
        <v/>
      </c>
      <c r="L23" s="109">
        <f>IF($B23="","",IF($K23&gt;$K$27*2,"⚠ 平均の2倍超",IF($K23&lt;$K$27*0.5,"⚠ 平均の0.5倍未満","○ 範囲内")))</f>
        <v/>
      </c>
    </row>
    <row r="24" ht="15" customHeight="1" s="72">
      <c r="A24" s="96" t="n">
        <v>18</v>
      </c>
      <c r="B24" s="109">
        <f>IF('03_職員台帳'!$B24="","",'03_職員台帳'!$B24)</f>
        <v/>
      </c>
      <c r="C24" s="107">
        <f>IF($B24="","",'03_職員台帳'!$G24)</f>
        <v/>
      </c>
      <c r="D24" s="97" t="n"/>
      <c r="E24" s="94" t="n"/>
      <c r="F24" s="97" t="n"/>
      <c r="G24" s="94" t="n"/>
      <c r="H24" s="97" t="n"/>
      <c r="I24" s="99">
        <f>IF($B24="","",$D24*$E24+$F24*$G24)</f>
        <v/>
      </c>
      <c r="J24" s="99">
        <f>IF($B24="","",$I24+$H24)</f>
        <v/>
      </c>
      <c r="K24" s="99">
        <f>IFERROR($J24/$C24,"")</f>
        <v/>
      </c>
      <c r="L24" s="109">
        <f>IF($B24="","",IF($K24&gt;$K$27*2,"⚠ 平均の2倍超",IF($K24&lt;$K$27*0.5,"⚠ 平均の0.5倍未満","○ 範囲内")))</f>
        <v/>
      </c>
    </row>
    <row r="25" ht="15" customHeight="1" s="72">
      <c r="A25" s="96" t="n">
        <v>19</v>
      </c>
      <c r="B25" s="109">
        <f>IF('03_職員台帳'!$B25="","",'03_職員台帳'!$B25)</f>
        <v/>
      </c>
      <c r="C25" s="107">
        <f>IF($B25="","",'03_職員台帳'!$G25)</f>
        <v/>
      </c>
      <c r="D25" s="97" t="n"/>
      <c r="E25" s="94" t="n"/>
      <c r="F25" s="97" t="n"/>
      <c r="G25" s="94" t="n"/>
      <c r="H25" s="97" t="n"/>
      <c r="I25" s="99">
        <f>IF($B25="","",$D25*$E25+$F25*$G25)</f>
        <v/>
      </c>
      <c r="J25" s="99">
        <f>IF($B25="","",$I25+$H25)</f>
        <v/>
      </c>
      <c r="K25" s="99">
        <f>IFERROR($J25/$C25,"")</f>
        <v/>
      </c>
      <c r="L25" s="109">
        <f>IF($B25="","",IF($K25&gt;$K$27*2,"⚠ 平均の2倍超",IF($K25&lt;$K$27*0.5,"⚠ 平均の0.5倍未満","○ 範囲内")))</f>
        <v/>
      </c>
    </row>
    <row r="26" ht="15" customHeight="1" s="72">
      <c r="A26" s="96" t="n">
        <v>20</v>
      </c>
      <c r="B26" s="109">
        <f>IF('03_職員台帳'!$B26="","",'03_職員台帳'!$B26)</f>
        <v/>
      </c>
      <c r="C26" s="107">
        <f>IF($B26="","",'03_職員台帳'!$G26)</f>
        <v/>
      </c>
      <c r="D26" s="97" t="n"/>
      <c r="E26" s="94" t="n"/>
      <c r="F26" s="97" t="n"/>
      <c r="G26" s="94" t="n"/>
      <c r="H26" s="97" t="n"/>
      <c r="I26" s="99">
        <f>IF($B26="","",$D26*$E26+$F26*$G26)</f>
        <v/>
      </c>
      <c r="J26" s="99">
        <f>IF($B26="","",$I26+$H26)</f>
        <v/>
      </c>
      <c r="K26" s="99">
        <f>IFERROR($J26/$C26,"")</f>
        <v/>
      </c>
      <c r="L26" s="109">
        <f>IF($B26="","",IF($K26&gt;$K$27*2,"⚠ 平均の2倍超",IF($K26&lt;$K$27*0.5,"⚠ 平均の0.5倍未満","○ 範囲内")))</f>
        <v/>
      </c>
    </row>
    <row r="27" ht="15" customHeight="1" s="72">
      <c r="A27" s="101" t="inlineStr">
        <is>
          <t>合計</t>
        </is>
      </c>
      <c r="B27" s="103" t="n"/>
      <c r="C27" s="110">
        <f>SUM(C7:C26)</f>
        <v/>
      </c>
      <c r="D27" s="101" t="n"/>
      <c r="E27" s="101" t="n"/>
      <c r="F27" s="101" t="n"/>
      <c r="G27" s="101" t="n"/>
      <c r="H27" s="104">
        <f>SUM(H7:H26)</f>
        <v/>
      </c>
      <c r="I27" s="104">
        <f>SUM(I7:I26)</f>
        <v/>
      </c>
      <c r="J27" s="104">
        <f>SUM(J7:J26)</f>
        <v/>
      </c>
      <c r="K27" s="104">
        <f>IFERROR($J$27/$C$27,"")</f>
        <v/>
      </c>
      <c r="L27" s="101" t="n"/>
    </row>
    <row r="28"/>
    <row r="29" ht="15" customHeight="1" s="72">
      <c r="A29" s="76" t="inlineStr">
        <is>
          <t>集計・要件判定</t>
        </is>
      </c>
    </row>
    <row r="30" ht="15" customHeight="1" s="72">
      <c r="A30" s="112" t="inlineStr">
        <is>
          <t>(a) 賃金改善額（賞与込・法定福利費前）</t>
        </is>
      </c>
      <c r="B30" s="99">
        <f>$J$27</f>
        <v/>
      </c>
    </row>
    <row r="31" ht="15" customHeight="1" s="72">
      <c r="A31" s="112" t="inlineStr">
        <is>
          <t>(b) 法定福利費等 事業主負担の増加分</t>
        </is>
      </c>
      <c r="B31" s="99">
        <f>ROUNDDOWN($J$27*$C$3,0)</f>
        <v/>
      </c>
    </row>
    <row r="32" ht="15" customHeight="1" s="72">
      <c r="A32" s="112" t="inlineStr">
        <is>
          <t>(c) 賃金改善の見込額 合計 ＝ (a)+(b)</t>
        </is>
      </c>
      <c r="B32" s="99">
        <f>$B30+$B31</f>
        <v/>
      </c>
    </row>
    <row r="33" ht="15" customHeight="1" s="72">
      <c r="A33" s="112" t="inlineStr">
        <is>
          <t>(d) ①加算見込額（02シート N列合計）</t>
        </is>
      </c>
      <c r="B33" s="99">
        <f>'02_加算額計算'!$N$23</f>
        <v/>
      </c>
    </row>
    <row r="34" ht="15" customHeight="1" s="72">
      <c r="A34" s="112" t="inlineStr">
        <is>
          <t>(e) 必要月額賃金改善額（02シート U列合計）</t>
        </is>
      </c>
      <c r="B34" s="99">
        <f>'02_加算額計算'!$U$23</f>
        <v/>
      </c>
    </row>
    <row r="35" ht="15" customHeight="1" s="72">
      <c r="A35" s="112" t="inlineStr">
        <is>
          <t>(f) 令和7年度比 増加加算額（02シート P列合計）</t>
        </is>
      </c>
      <c r="B35" s="99">
        <f>'02_加算額計算'!$P$23</f>
        <v/>
      </c>
    </row>
    <row r="36" ht="15" customHeight="1" s="72">
      <c r="A36" s="112" t="inlineStr">
        <is>
          <t>(g) ベースアップ総額</t>
        </is>
      </c>
      <c r="B36" s="99">
        <f>SUMPRODUCT($D$7:$D$26,$E$7:$E$26)</f>
        <v/>
      </c>
    </row>
    <row r="37" ht="15" customHeight="1" s="72">
      <c r="A37" s="112" t="inlineStr">
        <is>
          <t>(h) 月額賃金改善による額（I列合計）</t>
        </is>
      </c>
      <c r="B37" s="99">
        <f>$I$27</f>
        <v/>
      </c>
    </row>
    <row r="38"/>
    <row r="39" ht="15" customHeight="1" s="72">
      <c r="A39" s="90" t="inlineStr">
        <is>
          <t>判定1 加算額以上の賃金改善（通知2(2)）</t>
        </is>
      </c>
      <c r="B39" s="113">
        <f>IF($B33=0,"－ 02_加算額計算が未入力です",IF($B32&gt;=$B33,"○ 充足","× 不足 "&amp;TEXT($B33-$B32,"#,##0")&amp;"円"))</f>
        <v/>
      </c>
      <c r="C39" s="102" t="n"/>
      <c r="D39" s="102" t="n"/>
      <c r="E39" s="102" t="n"/>
      <c r="F39" s="103" t="n"/>
    </row>
    <row r="40" ht="15" customHeight="1" s="72">
      <c r="A40" s="90" t="inlineStr">
        <is>
          <t>判定2 月額賃金改善要件（通知3(1)①／⑧(ウ)）</t>
        </is>
      </c>
      <c r="B40" s="113">
        <f>IF($B34=0,"－ 02_加算額計算が未入力です",IF($B37&gt;=$B34,"○ 充足","× 不足 "&amp;TEXT($B34-$B37,"#,##0")&amp;"円"))</f>
        <v/>
      </c>
      <c r="C40" s="102" t="n"/>
      <c r="D40" s="102" t="n"/>
      <c r="E40" s="102" t="n"/>
      <c r="F40" s="103" t="n"/>
    </row>
    <row r="41" ht="15" customHeight="1" s="72">
      <c r="A41" s="90" t="inlineStr">
        <is>
          <t>判定3 増加加算分の新たな賃金改善（通知2(2)）</t>
        </is>
      </c>
      <c r="B41" s="113">
        <f>IF($B35&lt;=0,"－ 令和7年度比の増加加算額なし（O列を確認）",IF($B36&gt;=$B35,"○ ベースアップで充足","△ 不足 "&amp;TEXT($B35-$B36,"#,##0")&amp;"円 をその他の手当・一時金で補うこと（通知2(2)ただし書）"))</f>
        <v/>
      </c>
      <c r="C41" s="102" t="n"/>
      <c r="D41" s="102" t="n"/>
      <c r="E41" s="102" t="n"/>
      <c r="F41" s="103" t="n"/>
    </row>
    <row r="42" ht="15" customHeight="1" s="72">
      <c r="A42" s="90" t="inlineStr">
        <is>
          <t>判定4 キャリアパス要件Ⅳ（年額460万円）</t>
        </is>
      </c>
      <c r="B42" s="113">
        <f>IF(COUNTA('03_職員台帳'!$B$7:$B$26)=0,"－ 03_職員台帳が未入力です",IF(COUNTIF('03_職員台帳'!$N$7:$N$26,"○")&gt;=1,"○ 充足",IF('05_職場環境等要件'!$J$18&gt;=14,"○ 職場環境等要件14以上で代替","× 460万円以上の職員が未設定")))</f>
        <v/>
      </c>
      <c r="C42" s="102" t="n"/>
      <c r="D42" s="102" t="n"/>
      <c r="E42" s="102" t="n"/>
      <c r="F42" s="103" t="n"/>
    </row>
    <row r="43"/>
    <row r="44" ht="15" customHeight="1" s="72">
      <c r="A44" s="81" t="inlineStr">
        <is>
          <t>配分の偏りチェックは法令上の数値基準ではなく、通知2(2)「職務の内容や勤務の実態に見合わない著しく偏った配分は行わないこと」の自主点検です。範囲外でも合理的な理由を説明できれば差し支えありません。</t>
        </is>
      </c>
    </row>
    <row r="45" ht="15" customHeight="1" s="72">
      <c r="A45" s="81" t="inlineStr">
        <is>
          <t>【国の様式への転記】(c)→別紙様式2-1の2②／(f)→同2③／(g)→同2④／(h)→同3(1)②・3(7-2)④</t>
        </is>
      </c>
    </row>
    <row r="46" ht="17.15" customHeight="1" s="72">
      <c r="A46" s="71" t="inlineStr">
        <is>
          <t>判定2の分子は通年（令和8年4月〜令和9年3月）の月額賃金改善額です。国の別紙様式2-1でも、3(1)②と3(7-2)④は同じ「令和8年度の加算による賃金改善の見込額のうち月額賃金改善による額」を使い、⑧(ウ)の分母だけが6月以降分（4・5月に誓約を利用する場合は4・5月分も加算）になります。</t>
        </is>
      </c>
    </row>
  </sheetData>
  <mergeCells count="8">
    <mergeCell ref="A2:L2"/>
    <mergeCell ref="A29:L29"/>
    <mergeCell ref="B39:F39"/>
    <mergeCell ref="B42:F42"/>
    <mergeCell ref="A1:L1"/>
    <mergeCell ref="A27:B27"/>
    <mergeCell ref="B40:F40"/>
    <mergeCell ref="B41:F41"/>
  </mergeCells>
  <conditionalFormatting sqref="L7:L26">
    <cfRule type="expression" rank="0" priority="2" equalAverage="0" aboveAverage="0" dxfId="0" text="" percent="0" bottom="0">
      <formula>LEFT(L7,1)="○"</formula>
    </cfRule>
    <cfRule type="expression" rank="0" priority="3" equalAverage="0" aboveAverage="0" dxfId="1" text="" percent="0" bottom="0">
      <formula>LEFT(L7,1)="×"</formula>
    </cfRule>
    <cfRule type="expression" rank="0" priority="4" equalAverage="0" aboveAverage="0" dxfId="2" text="" percent="0" bottom="0">
      <formula>OR(LEFT(L7,1)="△",LEFT(L7,1)="⚠")</formula>
    </cfRule>
  </conditionalFormatting>
  <conditionalFormatting sqref="B39">
    <cfRule type="expression" rank="0" priority="5" equalAverage="0" aboveAverage="0" dxfId="0" text="" percent="0" bottom="0">
      <formula>LEFT(B39,1)="○"</formula>
    </cfRule>
    <cfRule type="expression" rank="0" priority="6" equalAverage="0" aboveAverage="0" dxfId="1" text="" percent="0" bottom="0">
      <formula>LEFT(B39,1)="×"</formula>
    </cfRule>
    <cfRule type="expression" rank="0" priority="7" equalAverage="0" aboveAverage="0" dxfId="2" text="" percent="0" bottom="0">
      <formula>OR(LEFT(B39,1)="△",LEFT(B39,1)="⚠")</formula>
    </cfRule>
  </conditionalFormatting>
  <conditionalFormatting sqref="B40">
    <cfRule type="expression" rank="0" priority="8" equalAverage="0" aboveAverage="0" dxfId="0" text="" percent="0" bottom="0">
      <formula>LEFT(B40,1)="○"</formula>
    </cfRule>
    <cfRule type="expression" rank="0" priority="9" equalAverage="0" aboveAverage="0" dxfId="1" text="" percent="0" bottom="0">
      <formula>LEFT(B40,1)="×"</formula>
    </cfRule>
    <cfRule type="expression" rank="0" priority="10" equalAverage="0" aboveAverage="0" dxfId="2" text="" percent="0" bottom="0">
      <formula>OR(LEFT(B40,1)="△",LEFT(B40,1)="⚠")</formula>
    </cfRule>
  </conditionalFormatting>
  <conditionalFormatting sqref="B41">
    <cfRule type="expression" rank="0" priority="11" equalAverage="0" aboveAverage="0" dxfId="0" text="" percent="0" bottom="0">
      <formula>LEFT(B41,1)="○"</formula>
    </cfRule>
    <cfRule type="expression" rank="0" priority="12" equalAverage="0" aboveAverage="0" dxfId="1" text="" percent="0" bottom="0">
      <formula>LEFT(B41,1)="×"</formula>
    </cfRule>
    <cfRule type="expression" rank="0" priority="13" equalAverage="0" aboveAverage="0" dxfId="2" text="" percent="0" bottom="0">
      <formula>OR(LEFT(B41,1)="△",LEFT(B41,1)="⚠")</formula>
    </cfRule>
  </conditionalFormatting>
  <conditionalFormatting sqref="B42">
    <cfRule type="expression" rank="0" priority="14" equalAverage="0" aboveAverage="0" dxfId="0" text="" percent="0" bottom="0">
      <formula>LEFT(B42,1)="○"</formula>
    </cfRule>
    <cfRule type="expression" rank="0" priority="15" equalAverage="0" aboveAverage="0" dxfId="1" text="" percent="0" bottom="0">
      <formula>LEFT(B42,1)="×"</formula>
    </cfRule>
    <cfRule type="expression" rank="0" priority="16" equalAverage="0" aboveAverage="0" dxfId="2" text="" percent="0" bottom="0">
      <formula>OR(LEFT(B42,1)="△",LEFT(B42,1)="⚠")</formula>
    </cfRule>
  </conditionalFormatting>
  <printOptions horizontalCentered="0" verticalCentered="0" headings="0" gridLines="0" gridLinesSet="1"/>
  <pageMargins left="0.390277777777778" right="0.390277777777778" top="0.590277777777778" bottom="0.590277777777778" header="0.511811023622047" footer="0.5"/>
  <pageSetup orientation="landscape" paperSize="9" scale="100" fitToHeight="0" fitToWidth="1" pageOrder="downThenOver" blackAndWhite="0" draft="0" horizontalDpi="300" verticalDpi="300" copies="1"/>
  <headerFooter differentOddEven="0" differentFirst="0">
    <oddHeader/>
    <oddFooter>&amp;L&amp;"Calibri,Regular"&amp;7 最終確認日 2026-08-14 ／ 根拠：障障発0331第1号・こ支障第78号（令和8年3月31日）、告示122号 別表第1の13・別表第3の11 ／ 発行元：ROOTS（株式会社INU）</oddFooter>
    <evenHeader/>
    <evenFooter/>
    <firstHeader/>
    <firstFooter/>
  </headerFooter>
</worksheet>
</file>

<file path=xl/worksheets/sheet6.xml><?xml version="1.0" encoding="utf-8"?>
<worksheet xmlns="http://schemas.openxmlformats.org/spreadsheetml/2006/main">
  <sheetPr filterMode="0">
    <outlinePr summaryBelow="1" summaryRight="1"/>
    <pageSetUpPr fitToPage="1"/>
  </sheetPr>
  <dimension ref="A1:K32"/>
  <sheetViews>
    <sheetView showFormulas="0" showGridLines="1" showRowColHeaders="1" showZeros="1" rightToLeft="0" tabSelected="0" showOutlineSymbols="1" defaultGridColor="1"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baseColWidth="8" defaultColWidth="7.89453125" defaultRowHeight="15" customHeight="0" zeroHeight="0" outlineLevelRow="0"/>
  <cols>
    <col width="4.55" customWidth="1" style="71" min="1" max="1"/>
    <col width="21.84" customWidth="1" style="71" min="2" max="2"/>
    <col width="50.95" customWidth="1" style="71" min="3" max="3"/>
    <col width="27.3" customWidth="1" style="71" min="4" max="4"/>
    <col width="10.92" customWidth="1" style="71" min="5" max="5"/>
    <col width="40.03" customWidth="1" style="71" min="6" max="6"/>
    <col width="1.82" customWidth="1" style="71" min="7" max="7"/>
    <col width="25.47" customWidth="1" style="71" min="8" max="8"/>
    <col width="10.92" customWidth="1" style="71" min="9" max="10"/>
    <col width="20.01" customWidth="1" style="71" min="11" max="11"/>
  </cols>
  <sheetData>
    <row r="1" ht="21.6" customHeight="1" s="72">
      <c r="A1" s="80" t="inlineStr">
        <is>
          <t>05 職場環境等要件 28項目チェックリスト＋取組内容記載欄</t>
        </is>
      </c>
    </row>
    <row r="2" ht="24" customHeight="1" s="72">
      <c r="A2" s="81" t="inlineStr">
        <is>
          <t>このシートは国の届出様式ではありません。届出は指定権者が案内する別紙様式2-1〜2-3（計画書）／別紙様式3-1・3-2（実績報告書）を使ってください。</t>
        </is>
      </c>
    </row>
    <row r="3" ht="15" customHeight="1" s="72">
      <c r="A3" s="82" t="inlineStr">
        <is>
          <t>E列に「実施／誓約／未実施」を入力。F列には情報公表システムに載せる「具体的な取組内容」をそのまま書ける。根拠：通知3(1)⑦、別紙1 表3</t>
        </is>
      </c>
    </row>
    <row r="4" ht="33.75" customHeight="1" s="72">
      <c r="A4" s="83" t="inlineStr">
        <is>
          <t>No</t>
        </is>
      </c>
      <c r="B4" s="84" t="inlineStr">
        <is>
          <t>区分</t>
        </is>
      </c>
      <c r="C4" s="84" t="inlineStr">
        <is>
          <t>項目（別紙1 表3 の原文）</t>
        </is>
      </c>
      <c r="D4" s="84" t="inlineStr">
        <is>
          <t>現場での例（本資料の補足）</t>
        </is>
      </c>
      <c r="E4" s="84" t="inlineStr">
        <is>
          <t>実施状況</t>
        </is>
      </c>
      <c r="F4" s="84" t="inlineStr">
        <is>
          <t>具体的な取組内容（情報公表システム記載文）</t>
        </is>
      </c>
    </row>
    <row r="5" ht="30" customHeight="1" s="72">
      <c r="A5" s="96" t="n">
        <v>1</v>
      </c>
      <c r="B5" s="86" t="inlineStr">
        <is>
          <t>入職促進に向けた取組</t>
        </is>
      </c>
      <c r="C5" s="86" t="inlineStr">
        <is>
          <t>法人や事業所の経営理念や支援方針・人材育成方針、その実現のための施策・仕組みなどの明確化</t>
        </is>
      </c>
      <c r="D5" s="86" t="inlineStr">
        <is>
          <t>理念・支援方針・人材育成方針を文書化し、事業所内掲示やホームページで示す</t>
        </is>
      </c>
      <c r="E5" s="87" t="n"/>
      <c r="F5" s="114" t="n"/>
    </row>
    <row r="6" ht="30" customHeight="1" s="72">
      <c r="A6" s="96" t="n">
        <v>2</v>
      </c>
      <c r="B6" s="86" t="inlineStr">
        <is>
          <t>入職促進に向けた取組</t>
        </is>
      </c>
      <c r="C6" s="86" t="inlineStr">
        <is>
          <t>事業者の共同による採用・人事ローテーション・研修のための制度構築</t>
        </is>
      </c>
      <c r="D6" s="86" t="inlineStr">
        <is>
          <t>法人間・事業者間で合同採用や合同研修を行う</t>
        </is>
      </c>
      <c r="E6" s="87" t="n"/>
      <c r="F6" s="114" t="n"/>
      <c r="H6" s="76" t="inlineStr">
        <is>
          <t>区分別 判定</t>
        </is>
      </c>
    </row>
    <row r="7" ht="57.75" customHeight="1" s="72">
      <c r="A7" s="96" t="n">
        <v>3</v>
      </c>
      <c r="B7" s="86" t="inlineStr">
        <is>
          <t>入職促進に向けた取組</t>
        </is>
      </c>
      <c r="C7" s="86" t="inlineStr">
        <is>
          <t>他産業からの転職者、主婦層、中高年齢者等、経験者・有資格者にこだわらない幅広い採用の仕組みの構築（採用の実績でも可）</t>
        </is>
      </c>
      <c r="D7" s="86" t="inlineStr">
        <is>
          <t>未経験者向けの同行支援期間や採用実績でも可</t>
        </is>
      </c>
      <c r="E7" s="87" t="n"/>
      <c r="F7" s="114" t="n"/>
      <c r="H7" s="115" t="inlineStr">
        <is>
          <t>区分</t>
        </is>
      </c>
      <c r="I7" s="115" t="inlineStr">
        <is>
          <t>必要数(Ⅰ・Ⅱ系)</t>
        </is>
      </c>
      <c r="J7" s="115" t="inlineStr">
        <is>
          <t>実施数</t>
        </is>
      </c>
      <c r="K7" s="115" t="inlineStr">
        <is>
          <t>判定</t>
        </is>
      </c>
    </row>
    <row r="8" ht="30" customHeight="1" s="72">
      <c r="A8" s="96" t="n">
        <v>4</v>
      </c>
      <c r="B8" s="86" t="inlineStr">
        <is>
          <t>入職促進に向けた取組</t>
        </is>
      </c>
      <c r="C8" s="86" t="inlineStr">
        <is>
          <t>職業体験の受入れや地域行事への参加や主催等による職業魅力向上の取組の実施</t>
        </is>
      </c>
      <c r="D8" s="86" t="inlineStr">
        <is>
          <t>職場体験・インターン・地域イベントへの出展</t>
        </is>
      </c>
      <c r="E8" s="87" t="n"/>
      <c r="F8" s="114" t="n"/>
      <c r="H8" s="116" t="inlineStr">
        <is>
          <t>入職促進に向けた取組</t>
        </is>
      </c>
      <c r="I8" s="117" t="n">
        <v>2</v>
      </c>
      <c r="J8" s="109">
        <f>COUNTIFS($B$5:$B$32,$H8,$E$5:$E$32,"実施")+COUNTIFS($B$5:$B$32,$H8,$E$5:$E$32,"誓約")</f>
        <v/>
      </c>
      <c r="K8" s="109">
        <f>IF($J8&gt;=$I8,"○","× あと"&amp;($I8-$J8)&amp;"項目")</f>
        <v/>
      </c>
    </row>
    <row r="9" ht="30" customHeight="1" s="72">
      <c r="A9" s="96" t="n">
        <v>5</v>
      </c>
      <c r="B9" s="86" t="inlineStr">
        <is>
          <t>資質の向上やキャリアアップに向けた支援</t>
        </is>
      </c>
      <c r="C9" s="86" t="inlineStr">
        <is>
          <t>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is>
      </c>
      <c r="D9" s="86" t="inlineStr">
        <is>
          <t>保育士・児発管・強度行動障害支援者養成研修等の受講支援、シフト調整、受講料援助</t>
        </is>
      </c>
      <c r="E9" s="87" t="n"/>
      <c r="F9" s="114" t="n"/>
      <c r="H9" s="116" t="inlineStr">
        <is>
          <t>資質の向上やキャリアアップに向けた支援</t>
        </is>
      </c>
      <c r="I9" s="117" t="n">
        <v>2</v>
      </c>
      <c r="J9" s="109">
        <f>COUNTIFS($B$5:$B$32,$H9,$E$5:$E$32,"実施")+COUNTIFS($B$5:$B$32,$H9,$E$5:$E$32,"誓約")</f>
        <v/>
      </c>
      <c r="K9" s="109">
        <f>IF($J9&gt;=$I9,"○","× あと"&amp;($I9-$J9)&amp;"項目")</f>
        <v/>
      </c>
    </row>
    <row r="10" ht="30" customHeight="1" s="72">
      <c r="A10" s="96" t="n">
        <v>6</v>
      </c>
      <c r="B10" s="86" t="inlineStr">
        <is>
          <t>資質の向上やキャリアアップに向けた支援</t>
        </is>
      </c>
      <c r="C10" s="86" t="inlineStr">
        <is>
          <t>研修の受講やキャリア段位制度等と人事考課との連動によるキャリアサポート制度等の導入</t>
        </is>
      </c>
      <c r="D10" s="86" t="inlineStr">
        <is>
          <t>研修受講歴を人事考課・昇給に反映する仕組み</t>
        </is>
      </c>
      <c r="E10" s="87" t="n"/>
      <c r="F10" s="114" t="n"/>
      <c r="H10" s="116" t="inlineStr">
        <is>
          <t>両立支援・多様な働き方の推進</t>
        </is>
      </c>
      <c r="I10" s="117" t="n">
        <v>2</v>
      </c>
      <c r="J10" s="109">
        <f>COUNTIFS($B$5:$B$32,$H10,$E$5:$E$32,"実施")+COUNTIFS($B$5:$B$32,$H10,$E$5:$E$32,"誓約")</f>
        <v/>
      </c>
      <c r="K10" s="109">
        <f>IF($J10&gt;=$I10,"○","× あと"&amp;($I10-$J10)&amp;"項目")</f>
        <v/>
      </c>
    </row>
    <row r="11" ht="30" customHeight="1" s="72">
      <c r="A11" s="96" t="n">
        <v>7</v>
      </c>
      <c r="B11" s="86" t="inlineStr">
        <is>
          <t>資質の向上やキャリアアップに向けた支援</t>
        </is>
      </c>
      <c r="C11" s="86" t="inlineStr">
        <is>
          <t>エルダー・メンター（仕事やメンタル面のサポート等をする担当者）制度等導入</t>
        </is>
      </c>
      <c r="D11" s="86" t="inlineStr">
        <is>
          <t>新人1名につき指導担当1名を割り当てる</t>
        </is>
      </c>
      <c r="E11" s="87" t="n"/>
      <c r="F11" s="114" t="n"/>
      <c r="H11" s="116" t="inlineStr">
        <is>
          <t>腰痛を含む心身の健康管理</t>
        </is>
      </c>
      <c r="I11" s="117" t="n">
        <v>2</v>
      </c>
      <c r="J11" s="109">
        <f>COUNTIFS($B$5:$B$32,$H11,$E$5:$E$32,"実施")+COUNTIFS($B$5:$B$32,$H11,$E$5:$E$32,"誓約")</f>
        <v/>
      </c>
      <c r="K11" s="109">
        <f>IF($J11&gt;=$I11,"○","× あと"&amp;($I11-$J11)&amp;"項目")</f>
        <v/>
      </c>
    </row>
    <row r="12" ht="30" customHeight="1" s="72">
      <c r="A12" s="96" t="n">
        <v>8</v>
      </c>
      <c r="B12" s="86" t="inlineStr">
        <is>
          <t>資質の向上やキャリアアップに向けた支援</t>
        </is>
      </c>
      <c r="C12" s="86" t="inlineStr">
        <is>
          <t>上位者・担当者等によるキャリア面談など、キャリアアップ・働き方等に関する定期的な相談の機会の確保</t>
        </is>
      </c>
      <c r="D12" s="86" t="inlineStr">
        <is>
          <t>管理者・児発管による定期面談（半期に1回等）</t>
        </is>
      </c>
      <c r="E12" s="87" t="n"/>
      <c r="F12" s="114" t="n"/>
      <c r="H12" s="116" t="inlineStr">
        <is>
          <t>生産性向上（業務改善及び働く環境改善）のための取組</t>
        </is>
      </c>
      <c r="I12" s="117" t="n">
        <v>3</v>
      </c>
      <c r="J12" s="109">
        <f>COUNTIFS($B$5:$B$32,$H12,$E$5:$E$32,"実施")+COUNTIFS($B$5:$B$32,$H12,$E$5:$E$32,"誓約")</f>
        <v/>
      </c>
      <c r="K12" s="109">
        <f>IF(AND($K$20="はい",OR($E$28="実施",$E$28="誓約")),"○（小規模特例・㉔で充足）",IF($J12&gt;=$I12,"○","× あと"&amp;($I12-$J12)&amp;"項目"))</f>
        <v/>
      </c>
    </row>
    <row r="13" ht="30" customHeight="1" s="72">
      <c r="A13" s="96" t="n">
        <v>9</v>
      </c>
      <c r="B13" s="86" t="inlineStr">
        <is>
          <t>両立支援・多様な働き方の推進</t>
        </is>
      </c>
      <c r="C13" s="86" t="inlineStr">
        <is>
          <t>子育てや家族等の介護等と仕事の両立を目指すための休業制度等の充実、事業所内託児施設の整備</t>
        </is>
      </c>
      <c r="D13" s="86" t="inlineStr">
        <is>
          <t>育児・介護休業規程の充実、事業所内託児</t>
        </is>
      </c>
      <c r="E13" s="87" t="n"/>
      <c r="F13" s="114" t="n"/>
      <c r="H13" s="116" t="inlineStr">
        <is>
          <t>やりがい・働きがいの醸成</t>
        </is>
      </c>
      <c r="I13" s="117" t="n">
        <v>2</v>
      </c>
      <c r="J13" s="109">
        <f>COUNTIFS($B$5:$B$32,$H13,$E$5:$E$32,"実施")+COUNTIFS($B$5:$B$32,$H13,$E$5:$E$32,"誓約")</f>
        <v/>
      </c>
      <c r="K13" s="109">
        <f>IF($J13&gt;=$I13,"○","× あと"&amp;($I13-$J13)&amp;"項目")</f>
        <v/>
      </c>
    </row>
    <row r="14" ht="57.75" customHeight="1" s="72">
      <c r="A14" s="96" t="n">
        <v>10</v>
      </c>
      <c r="B14" s="86" t="inlineStr">
        <is>
          <t>両立支援・多様な働き方の推進</t>
        </is>
      </c>
      <c r="C14" s="86" t="inlineStr">
        <is>
          <t>職員の事情等の状況に応じた勤務シフトや短時間正規職員制度の導入、職員の希望に即した非正規職員から正規職員への転換の制度等の整備</t>
        </is>
      </c>
      <c r="D14" s="86" t="inlineStr">
        <is>
          <t>短時間勤務、時差出勤、正規職員転換制度</t>
        </is>
      </c>
      <c r="E14" s="87" t="n"/>
      <c r="F14" s="114" t="n"/>
    </row>
    <row r="15" ht="57.75" customHeight="1" s="72">
      <c r="A15" s="96" t="n">
        <v>11</v>
      </c>
      <c r="B15" s="86" t="inlineStr">
        <is>
          <t>両立支援・多様な働き方の推進</t>
        </is>
      </c>
      <c r="C15" s="86" t="inlineStr">
        <is>
          <t>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is>
      </c>
      <c r="D15" s="86" t="inlineStr">
        <is>
          <t>取得目標の明文化＋月次の取得状況確認</t>
        </is>
      </c>
      <c r="E15" s="87" t="n"/>
      <c r="F15" s="114" t="n"/>
      <c r="H15" s="118" t="inlineStr">
        <is>
          <t>⑱ 現場の課題の見える化（Ⅰ・Ⅱ系 必須）</t>
        </is>
      </c>
      <c r="K15" s="119">
        <f>IF(AND($K$20="はい",OR($E$28="実施",$E$28="誓約")),"○（小規模特例・㉔で充足）",IF(OR($E$22="実施",$E$22="誓約"),"○","× ⑱は必須"))</f>
        <v/>
      </c>
    </row>
    <row r="16" ht="57.75" customHeight="1" s="72">
      <c r="A16" s="96" t="n">
        <v>12</v>
      </c>
      <c r="B16" s="86" t="inlineStr">
        <is>
          <t>両立支援・多様な働き方の推進</t>
        </is>
      </c>
      <c r="C16" s="86" t="inlineStr">
        <is>
          <t>有給休暇の取得促進のため、情報共有や複数担当制等により、業務の属人化の解消、業務配分の偏りの解消に取り組んでいる</t>
        </is>
      </c>
      <c r="D16" s="86" t="inlineStr">
        <is>
          <t>複数担当制、引継ぎ様式の整備</t>
        </is>
      </c>
      <c r="E16" s="87" t="n"/>
      <c r="F16" s="114" t="n"/>
      <c r="H16" s="118" t="inlineStr">
        <is>
          <t>令和8年度特例要件(ア)：生産性向上5以上＋⑱㉑</t>
        </is>
      </c>
      <c r="K16" s="119">
        <f>IF(AND($J$12&gt;=5,OR($E$22="実施",$E$22="誓約"),OR($E$25="実施",$E$25="誓約")),"○ (ア)充足","× (イ)社会福祉連携推進法人所属でなければ不足")</f>
        <v/>
      </c>
    </row>
    <row r="17" ht="30" customHeight="1" s="72">
      <c r="A17" s="96" t="n">
        <v>13</v>
      </c>
      <c r="B17" s="86" t="inlineStr">
        <is>
          <t>両立支援・多様な働き方の推進</t>
        </is>
      </c>
      <c r="C17" s="86" t="inlineStr">
        <is>
          <t>障害を有する者でも働きやすい職場環境の構築や勤務シフトの配慮</t>
        </is>
      </c>
      <c r="D17" s="86" t="inlineStr">
        <is>
          <t>合理的配慮に基づく勤務調整</t>
        </is>
      </c>
      <c r="E17" s="87" t="n"/>
      <c r="F17" s="114" t="n"/>
      <c r="H17" s="71" t="inlineStr">
        <is>
          <t>※ この小規模事業者の㉔特例は⑦職場環境等要件の「生産性向上」区分だけに適用されます。⑧令和8年度特例要件(ア)の「生産性向上5以上（⑱㉑必須）」には適用されません（通知3(1)⑦ただし書／⑧(ア)）。</t>
        </is>
      </c>
    </row>
    <row r="18" ht="30" customHeight="1" s="72">
      <c r="A18" s="96" t="n">
        <v>14</v>
      </c>
      <c r="B18" s="86" t="inlineStr">
        <is>
          <t>腰痛を含む心身の健康管理</t>
        </is>
      </c>
      <c r="C18" s="86" t="inlineStr">
        <is>
          <t>業務や福利厚生制度、メンタルヘルス等の職員相談窓口の設置等相談体制の充実</t>
        </is>
      </c>
      <c r="D18" s="86" t="inlineStr">
        <is>
          <t>相談窓口の設置と全職員への周知</t>
        </is>
      </c>
      <c r="E18" s="87" t="n"/>
      <c r="F18" s="114" t="n"/>
      <c r="H18" s="118" t="inlineStr">
        <is>
          <t>全体 実施数</t>
        </is>
      </c>
      <c r="J18" s="119">
        <f>COUNTIF($E$5:$E$32,"実施")+COUNTIF($E$5:$E$32,"誓約")</f>
        <v/>
      </c>
      <c r="K18" s="119">
        <f>IF($J$18&gt;=14,"○ 全体14以上（キャリアパス要件Ⅳの代替可）",IF($J$18&gt;=8,"○ 全体8以上（加算Ⅲ・Ⅳの水準を満たす）","× 全体8未満"))</f>
        <v/>
      </c>
    </row>
    <row r="19" ht="57.75" customHeight="1" s="72">
      <c r="A19" s="96" t="n">
        <v>15</v>
      </c>
      <c r="B19" s="86" t="inlineStr">
        <is>
          <t>腰痛を含む心身の健康管理</t>
        </is>
      </c>
      <c r="C19" s="86" t="inlineStr">
        <is>
          <t>短時間勤務労働者等も受診可能な健康診断・ストレスチェックや、従業者のための休憩室の設置等健康管理対策の実施</t>
        </is>
      </c>
      <c r="D19" s="86" t="inlineStr">
        <is>
          <t>非常勤も含む健康診断・ストレスチェック、休憩室の整備</t>
        </is>
      </c>
      <c r="E19" s="87" t="n"/>
      <c r="F19" s="114" t="n"/>
      <c r="H19" s="118" t="inlineStr">
        <is>
          <t>見える化要件（Ⅰ・Ⅱ系）</t>
        </is>
      </c>
      <c r="I19" s="92" t="inlineStr">
        <is>
          <t>障害福祉サービス等情報公表制度で、取組項目とその具体的な取組内容を公表しているか（済／未）</t>
        </is>
      </c>
      <c r="K19" s="120" t="inlineStr">
        <is>
          <t>実施状況を入力</t>
        </is>
      </c>
    </row>
    <row r="20" ht="57.75" customHeight="1" s="72">
      <c r="A20" s="96" t="n">
        <v>16</v>
      </c>
      <c r="B20" s="86" t="inlineStr">
        <is>
          <t>腰痛を含む心身の健康管理</t>
        </is>
      </c>
      <c r="C20" s="86" t="inlineStr">
        <is>
          <t>福祉・介護職員の身体の負担軽減のための介護技術の修得支援やリフト等の活用、職員に対する腰痛対策の研修、管理者に対する雇用管理改善の研修等の実施</t>
        </is>
      </c>
      <c r="D20" s="86" t="inlineStr">
        <is>
          <t>移乗介助・腰痛対策の研修、管理者向け雇用管理研修</t>
        </is>
      </c>
      <c r="E20" s="87" t="n"/>
      <c r="F20" s="114" t="n"/>
      <c r="H20" s="93" t="inlineStr">
        <is>
          <t>1法人あたり1施設・事業所のみを運営する小規模事業者か（はい／いいえ）</t>
        </is>
      </c>
      <c r="K20" s="87" t="inlineStr">
        <is>
          <t>いいえ</t>
        </is>
      </c>
    </row>
    <row r="21" ht="30" customHeight="1" s="72">
      <c r="A21" s="96" t="n">
        <v>17</v>
      </c>
      <c r="B21" s="86" t="inlineStr">
        <is>
          <t>腰痛を含む心身の健康管理</t>
        </is>
      </c>
      <c r="C21" s="86" t="inlineStr">
        <is>
          <t>事故・トラブルへの対応マニュアル等の作成等の体制の整備</t>
        </is>
      </c>
      <c r="D21" s="86" t="inlineStr">
        <is>
          <t>事故・ヒヤリハット対応マニュアルと報告経路の明確化</t>
        </is>
      </c>
      <c r="E21" s="87" t="n"/>
      <c r="F21" s="114" t="n"/>
      <c r="H21" s="121" t="inlineStr">
        <is>
          <t>1法人あたり1の施設又は事業所のみを運営するような法人等の小規模事業者は、㉔（各種委員会の共同設置、指針・計画の共同策定、物品の共同購入等の事務処理部門の集約、共同で行うICTインフラ整備、人事管理システム等の共通化等）を実施していれば、生産性向上区分の要件（Ⅰ・Ⅱ系3以上＋⑱必須／Ⅲ・Ⅳ2以上）を満たすものとする（通知3(1)⑦ただし書）。</t>
        </is>
      </c>
    </row>
    <row r="22" ht="57.75" customHeight="1" s="72">
      <c r="A22" s="96" t="n">
        <v>18</v>
      </c>
      <c r="B22" s="86" t="inlineStr">
        <is>
          <t>生産性向上（業務改善及び働く環境改善）のための取組</t>
        </is>
      </c>
      <c r="C22" s="86" t="inlineStr">
        <is>
          <t>【Ⅰ・Ⅱ系 必須】現場の課題の見える化（課題の抽出、課題の構造化、業務時間調査の実施等）を実施している</t>
        </is>
      </c>
      <c r="D22" s="86" t="inlineStr">
        <is>
          <t>業務時間調査の実施、工程ごとの所要時間の可視化</t>
        </is>
      </c>
      <c r="E22" s="87" t="n"/>
      <c r="F22" s="114" t="n"/>
    </row>
    <row r="23" ht="57.75" customHeight="1" s="72">
      <c r="A23" s="96" t="n">
        <v>19</v>
      </c>
      <c r="B23" s="86" t="inlineStr">
        <is>
          <t>生産性向上（業務改善及び働く環境改善）のための取組</t>
        </is>
      </c>
      <c r="C23" s="86" t="inlineStr">
        <is>
          <t>５Ｓ活動（業務管理の手法の１つ。整理・整頓・清掃・清潔・躾の頭文字をとったもの）等の実践による職場環境の整備を行っている</t>
        </is>
      </c>
      <c r="D23" s="86" t="inlineStr">
        <is>
          <t>備品・記録類の定位置管理</t>
        </is>
      </c>
      <c r="E23" s="87" t="n"/>
      <c r="F23" s="114" t="n"/>
    </row>
    <row r="24" ht="30" customHeight="1" s="72">
      <c r="A24" s="96" t="n">
        <v>20</v>
      </c>
      <c r="B24" s="86" t="inlineStr">
        <is>
          <t>生産性向上（業務改善及び働く環境改善）のための取組</t>
        </is>
      </c>
      <c r="C24" s="86" t="inlineStr">
        <is>
          <t>業務手順書の作成や、記録・報告様式の工夫等による情報共有や作業負担の軽減を行っている</t>
        </is>
      </c>
      <c r="D24" s="86" t="inlineStr">
        <is>
          <t>送迎手順書、個別支援計画作成手順書、様式の統一</t>
        </is>
      </c>
      <c r="E24" s="87" t="n"/>
      <c r="F24" s="114" t="n"/>
    </row>
    <row r="25" ht="57.75" customHeight="1" s="72">
      <c r="A25" s="96" t="n">
        <v>21</v>
      </c>
      <c r="B25" s="86" t="inlineStr">
        <is>
          <t>生産性向上（業務改善及び働く環境改善）のための取組</t>
        </is>
      </c>
      <c r="C25" s="86" t="inlineStr">
        <is>
          <t>【令和8年度特例要件(ア)で必須】業務支援ソフト（記録、情報共有、請求業務転記が不要なもの。）、情報端末（タブレット端末、スマートフォン端末等）の導入</t>
        </is>
      </c>
      <c r="D25" s="86" t="inlineStr">
        <is>
          <t>支援記録から請求まで転記の要らないソフト、タブレット等の導入</t>
        </is>
      </c>
      <c r="E25" s="87" t="n"/>
      <c r="F25" s="114" t="n"/>
    </row>
    <row r="26" ht="57.75" customHeight="1" s="72">
      <c r="A26" s="96" t="n">
        <v>22</v>
      </c>
      <c r="B26" s="86" t="inlineStr">
        <is>
          <t>生産性向上（業務改善及び働く環境改善）のための取組</t>
        </is>
      </c>
      <c r="C26" s="86" t="inlineStr">
        <is>
          <t>介護ロボット（見守り支援、移乗支援、移動支援、排泄支援、入浴支援、介護業務支援等）又はインカム等の職員間の連絡調整の迅速化に資するＩＣＴ機器（ビジネスチャットツール含む）の導入</t>
        </is>
      </c>
      <c r="D26" s="86" t="inlineStr">
        <is>
          <t>送迎・活動中の連絡へのビジネスチャット導入</t>
        </is>
      </c>
      <c r="E26" s="87" t="n"/>
      <c r="F26" s="114" t="n"/>
      <c r="H26" s="139" t="inlineStr">
        <is>
          <t>令和8年6月以降 Ⅰ・Ⅱ系の全体項目数</t>
        </is>
      </c>
      <c r="K26">
        <f>IF($J$18&gt;=14,"○ 全体14以上（令和8年6月以降のⅠ・Ⅱ系の水準を満たす）","⚠ 全体"&amp;$J$18&amp;"項目。令和8年6月以降に加算Ⅰイ・Ⅰロ・Ⅱイ・Ⅱロを算定するなら、通知 別紙1 表2-2 は全体14以上を求めている。指定権者に確認すること")</f>
        <v/>
      </c>
    </row>
    <row r="27" ht="57.75" customHeight="1" s="72">
      <c r="A27" s="96" t="n">
        <v>23</v>
      </c>
      <c r="B27" s="86" t="inlineStr">
        <is>
          <t>生産性向上（業務改善及び働く環境改善）のための取組</t>
        </is>
      </c>
      <c r="C27" s="86" t="inlineStr">
        <is>
          <t>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is>
      </c>
      <c r="D27" s="86" t="inlineStr">
        <is>
          <t>昼食準備・清掃の外注、支援補助者の活用</t>
        </is>
      </c>
      <c r="E27" s="87" t="n"/>
      <c r="F27" s="114" t="n"/>
      <c r="H27" s="92" t="inlineStr">
        <is>
          <t>前年度から継続して算定する場合、従前の取組を継続していればよく、当該年度に新規の取組を行う必要はない（Q&amp;A問7-1）。各項目は、項目内に列挙された取組のうち1つ以上を満たせばよい（Q&amp;A問7-2）。</t>
        </is>
      </c>
    </row>
    <row r="28" ht="57.75" customHeight="1" s="72">
      <c r="A28" s="96" t="n">
        <v>24</v>
      </c>
      <c r="B28" s="86" t="inlineStr">
        <is>
          <t>生産性向上（業務改善及び働く環境改善）のための取組</t>
        </is>
      </c>
      <c r="C28" s="86" t="inlineStr">
        <is>
          <t>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t>
        </is>
      </c>
      <c r="D28" s="89" t="inlineStr">
        <is>
          <t>※1法人1事業所のような小規模事業者は、この㉔だけで生産性向上区分の要件を満たす</t>
        </is>
      </c>
      <c r="E28" s="87" t="n"/>
      <c r="F28" s="114" t="n"/>
    </row>
    <row r="29" ht="57.75" customHeight="1" s="72">
      <c r="A29" s="96" t="n">
        <v>25</v>
      </c>
      <c r="B29" s="86" t="inlineStr">
        <is>
          <t>やりがい・働きがいの醸成</t>
        </is>
      </c>
      <c r="C29" s="86" t="inlineStr">
        <is>
          <t>ミーティング等による職場内コミュニケーションの円滑化による個々の福祉・介護職員の気づきを踏まえた勤務環境や支援内容の改善</t>
        </is>
      </c>
      <c r="D29" s="86" t="inlineStr">
        <is>
          <t>毎朝の申し送り、月次ミーティングでの改善提案</t>
        </is>
      </c>
      <c r="E29" s="87" t="n"/>
      <c r="F29" s="114" t="n"/>
    </row>
    <row r="30" ht="57.75" customHeight="1" s="72">
      <c r="A30" s="96" t="n">
        <v>26</v>
      </c>
      <c r="B30" s="86" t="inlineStr">
        <is>
          <t>やりがい・働きがいの醸成</t>
        </is>
      </c>
      <c r="C30" s="86" t="inlineStr">
        <is>
          <t>地域社会への参加・包容（インクルージョン）の推進のため、モチベーション向上に資する、地域の児童・生徒や住民との交流の実施</t>
        </is>
      </c>
      <c r="D30" s="86" t="inlineStr">
        <is>
          <t>地域行事への参加、近隣校との交流</t>
        </is>
      </c>
      <c r="E30" s="87" t="n"/>
      <c r="F30" s="114" t="n"/>
    </row>
    <row r="31" ht="30" customHeight="1" s="72">
      <c r="A31" s="96" t="n">
        <v>27</v>
      </c>
      <c r="B31" s="86" t="inlineStr">
        <is>
          <t>やりがい・働きがいの醸成</t>
        </is>
      </c>
      <c r="C31" s="86" t="inlineStr">
        <is>
          <t>利用者本位の支援方針など障害福祉や法人の理念等を定期的に学ぶ機会の提供</t>
        </is>
      </c>
      <c r="D31" s="86" t="inlineStr">
        <is>
          <t>理念研修、事例検討会</t>
        </is>
      </c>
      <c r="E31" s="87" t="n"/>
      <c r="F31" s="114" t="n"/>
      <c r="H31" t="inlineStr">
        <is>
          <t>※ 通知 別紙1 表2-2 は Ⅰイ・Ⅰロ・Ⅱイ・Ⅱロに「区分ごとに2以上（生産性向上は3以上）＋全体で14以上」と印字している。一方で通知本文3(1)⑦は全体数に触れておらず、通知内で不整合がある。本資料は厳しい側（全体14以上）で扱う。⑤の440万円／460万円と同じ扱い。</t>
        </is>
      </c>
    </row>
    <row r="32" ht="30" customHeight="1" s="72">
      <c r="A32" s="96" t="n">
        <v>28</v>
      </c>
      <c r="B32" s="86" t="inlineStr">
        <is>
          <t>やりがい・働きがいの醸成</t>
        </is>
      </c>
      <c r="C32" s="86" t="inlineStr">
        <is>
          <t>支援の好事例や、利用者やその家族からの謝意等の情報を共有する機会の提供</t>
        </is>
      </c>
      <c r="D32" s="86" t="inlineStr">
        <is>
          <t>好事例・保護者からの感謝の言葉の共有</t>
        </is>
      </c>
      <c r="E32" s="87" t="n"/>
      <c r="F32" s="114" t="n"/>
    </row>
  </sheetData>
  <mergeCells count="8">
    <mergeCell ref="H27:K30"/>
    <mergeCell ref="H16:I16"/>
    <mergeCell ref="H18:I18"/>
    <mergeCell ref="H15:I15"/>
    <mergeCell ref="A2:K2"/>
    <mergeCell ref="H6:K6"/>
    <mergeCell ref="H21:K25"/>
    <mergeCell ref="A1:K1"/>
  </mergeCells>
  <conditionalFormatting sqref="K8:K13">
    <cfRule type="expression" rank="0" priority="2" equalAverage="0" aboveAverage="0" dxfId="0" text="" percent="0" bottom="0">
      <formula>LEFT(K8,1)="○"</formula>
    </cfRule>
    <cfRule type="expression" rank="0" priority="3" equalAverage="0" aboveAverage="0" dxfId="1" text="" percent="0" bottom="0">
      <formula>LEFT(K8,1)="×"</formula>
    </cfRule>
    <cfRule type="expression" rank="0" priority="4" equalAverage="0" aboveAverage="0" dxfId="2" text="" percent="0" bottom="0">
      <formula>OR(LEFT(K8,1)="△",LEFT(K8,1)="⚠")</formula>
    </cfRule>
  </conditionalFormatting>
  <conditionalFormatting sqref="K15:K16">
    <cfRule type="expression" rank="0" priority="5" equalAverage="0" aboveAverage="0" dxfId="0" text="" percent="0" bottom="0">
      <formula>LEFT(K15,1)="○"</formula>
    </cfRule>
    <cfRule type="expression" rank="0" priority="6" equalAverage="0" aboveAverage="0" dxfId="1" text="" percent="0" bottom="0">
      <formula>LEFT(K15,1)="×"</formula>
    </cfRule>
    <cfRule type="expression" rank="0" priority="7" equalAverage="0" aboveAverage="0" dxfId="2" text="" percent="0" bottom="0">
      <formula>OR(LEFT(K15,1)="△",LEFT(K15,1)="⚠")</formula>
    </cfRule>
  </conditionalFormatting>
  <conditionalFormatting sqref="K18">
    <cfRule type="expression" rank="0" priority="8" equalAverage="0" aboveAverage="0" dxfId="0" text="" percent="0" bottom="0">
      <formula>LEFT(K18,1)="○"</formula>
    </cfRule>
    <cfRule type="expression" rank="0" priority="9" equalAverage="0" aboveAverage="0" dxfId="1" text="" percent="0" bottom="0">
      <formula>LEFT(K18,1)="×"</formula>
    </cfRule>
    <cfRule type="expression" rank="0" priority="10" equalAverage="0" aboveAverage="0" dxfId="2" text="" percent="0" bottom="0">
      <formula>OR(LEFT(K18,1)="△",LEFT(K18,1)="⚠")</formula>
    </cfRule>
  </conditionalFormatting>
  <dataValidations count="3">
    <dataValidation sqref="E5:E32" showDropDown="0" showInputMessage="0" showErrorMessage="0" allowBlank="1" type="list" errorStyle="stop" operator="between">
      <formula1>"実施,誓約,未実施"</formula1>
      <formula2>0</formula2>
    </dataValidation>
    <dataValidation sqref="K19" showDropDown="0" showInputMessage="0" showErrorMessage="0" allowBlank="1" type="list" errorStyle="stop" operator="between">
      <formula1>"済,未"</formula1>
      <formula2>0</formula2>
    </dataValidation>
    <dataValidation sqref="K20" showDropDown="0" showInputMessage="0" showErrorMessage="1" allowBlank="0" errorTitle="入力エラー" error="「はい」または「いいえ」を選んでください。" type="list">
      <formula1>"はい,いいえ"</formula1>
    </dataValidation>
  </dataValidations>
  <printOptions horizontalCentered="0" verticalCentered="0" headings="0" gridLines="0" gridLinesSet="1"/>
  <pageMargins left="0.390277777777778" right="0.390277777777778" top="0.590277777777778" bottom="0.590277777777778" header="0.511811023622047" footer="0.5"/>
  <pageSetup orientation="landscape" paperSize="9" scale="100" fitToHeight="0" fitToWidth="1" pageOrder="downThenOver" blackAndWhite="0" draft="0" horizontalDpi="300" verticalDpi="300" copies="1"/>
  <headerFooter differentOddEven="0" differentFirst="0">
    <oddHeader/>
    <oddFooter>&amp;L&amp;"Calibri,Regular"&amp;7 最終確認日 2026-08-14 ／ 根拠：障障発0331第1号・こ支障第78号（令和8年3月31日）、告示122号 別表第1の13・別表第3の11 ／ 発行元：ROOTS（株式会社INU）</oddFooter>
    <evenHeader/>
    <evenFooter/>
    <firstHeader/>
    <firstFooter/>
  </headerFooter>
</worksheet>
</file>

<file path=xl/worksheets/sheet7.xml><?xml version="1.0" encoding="utf-8"?>
<worksheet xmlns="http://schemas.openxmlformats.org/spreadsheetml/2006/main">
  <sheetPr filterMode="0">
    <outlinePr summaryBelow="1" summaryRight="1"/>
    <pageSetUpPr fitToPage="1"/>
  </sheetPr>
  <dimension ref="A1:H22"/>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7.89453125" defaultRowHeight="15" customHeight="0" zeroHeight="0" outlineLevelRow="0"/>
  <cols>
    <col width="10.92" customWidth="1" style="71" min="1" max="1"/>
    <col width="16.38" customWidth="1" style="71" min="2" max="3"/>
    <col width="14.56" customWidth="1" style="71" min="4" max="7"/>
    <col width="30.93" customWidth="1" style="71" min="8" max="8"/>
  </cols>
  <sheetData>
    <row r="1" ht="21.6" customHeight="1" s="72">
      <c r="A1" s="80" t="inlineStr">
        <is>
          <t>06 月次モニタリング表（加算入金額 vs 賃金改善支給額）</t>
        </is>
      </c>
    </row>
    <row r="2" ht="24" customHeight="1" s="72">
      <c r="A2" s="81" t="inlineStr">
        <is>
          <t>このシートは国の届出様式ではありません。届出は指定権者が案内する別紙様式2-1〜2-3（計画書）／別紙様式3-1・3-2（実績報告書）を使ってください。</t>
        </is>
      </c>
    </row>
    <row r="3" ht="15" customHeight="1" s="72">
      <c r="A3" s="81" t="inlineStr">
        <is>
          <t>国保連から届く「福祉・介護職員処遇改善加算等総額のお知らせ」の額をB列に、実際に賃金改善として支給した額をC列に入れて突合する。支給時期は算定対象月と同一でなくてよい（Q&amp;A問1-8-1）。</t>
        </is>
      </c>
    </row>
    <row r="4"/>
    <row r="5" ht="33.75" customHeight="1" s="72">
      <c r="A5" s="84" t="inlineStr">
        <is>
          <t>月</t>
        </is>
      </c>
      <c r="B5" s="84" t="inlineStr">
        <is>
          <t>加算入金額（国保連通知）</t>
        </is>
      </c>
      <c r="C5" s="84" t="inlineStr">
        <is>
          <t>賃金改善支給額</t>
        </is>
      </c>
      <c r="D5" s="84" t="inlineStr">
        <is>
          <t>当月差額</t>
        </is>
      </c>
      <c r="E5" s="84" t="inlineStr">
        <is>
          <t>累計 加算額</t>
        </is>
      </c>
      <c r="F5" s="84" t="inlineStr">
        <is>
          <t>累計 支給額</t>
        </is>
      </c>
      <c r="G5" s="84" t="inlineStr">
        <is>
          <t>累計 差額</t>
        </is>
      </c>
      <c r="H5" s="84" t="inlineStr">
        <is>
          <t>備考</t>
        </is>
      </c>
    </row>
    <row r="6" ht="15" customHeight="1" s="72">
      <c r="A6" s="122" t="inlineStr">
        <is>
          <t>令和8年4月</t>
        </is>
      </c>
      <c r="B6" s="97" t="n"/>
      <c r="C6" s="97" t="n"/>
      <c r="D6" s="99">
        <f>IFERROR($C6-$B6,"")</f>
        <v/>
      </c>
      <c r="E6" s="99">
        <f>SUM($B$6:$B6)</f>
        <v/>
      </c>
      <c r="F6" s="99">
        <f>SUM($C$6:$C6)</f>
        <v/>
      </c>
      <c r="G6" s="99">
        <f>$F6-$E6</f>
        <v/>
      </c>
      <c r="H6" s="94" t="n"/>
    </row>
    <row r="7" ht="15" customHeight="1" s="72">
      <c r="A7" s="122" t="inlineStr">
        <is>
          <t>令和8年5月</t>
        </is>
      </c>
      <c r="B7" s="97" t="n"/>
      <c r="C7" s="97" t="n"/>
      <c r="D7" s="99">
        <f>IFERROR($C7-$B7,"")</f>
        <v/>
      </c>
      <c r="E7" s="99">
        <f>SUM($B$6:$B7)</f>
        <v/>
      </c>
      <c r="F7" s="99">
        <f>SUM($C$6:$C7)</f>
        <v/>
      </c>
      <c r="G7" s="99">
        <f>$F7-$E7</f>
        <v/>
      </c>
      <c r="H7" s="94" t="n"/>
    </row>
    <row r="8" ht="15" customHeight="1" s="72">
      <c r="A8" s="122" t="inlineStr">
        <is>
          <t>令和8年6月</t>
        </is>
      </c>
      <c r="B8" s="97" t="n"/>
      <c r="C8" s="97" t="n"/>
      <c r="D8" s="99">
        <f>IFERROR($C8-$B8,"")</f>
        <v/>
      </c>
      <c r="E8" s="99">
        <f>SUM($B$6:$B8)</f>
        <v/>
      </c>
      <c r="F8" s="99">
        <f>SUM($C$6:$C8)</f>
        <v/>
      </c>
      <c r="G8" s="99">
        <f>$F8-$E8</f>
        <v/>
      </c>
      <c r="H8" s="94" t="n"/>
    </row>
    <row r="9" ht="15" customHeight="1" s="72">
      <c r="A9" s="122" t="inlineStr">
        <is>
          <t>令和8年7月</t>
        </is>
      </c>
      <c r="B9" s="97" t="n"/>
      <c r="C9" s="97" t="n"/>
      <c r="D9" s="99">
        <f>IFERROR($C9-$B9,"")</f>
        <v/>
      </c>
      <c r="E9" s="99">
        <f>SUM($B$6:$B9)</f>
        <v/>
      </c>
      <c r="F9" s="99">
        <f>SUM($C$6:$C9)</f>
        <v/>
      </c>
      <c r="G9" s="99">
        <f>$F9-$E9</f>
        <v/>
      </c>
      <c r="H9" s="94" t="n"/>
    </row>
    <row r="10" ht="15" customHeight="1" s="72">
      <c r="A10" s="122" t="inlineStr">
        <is>
          <t>令和8年8月</t>
        </is>
      </c>
      <c r="B10" s="97" t="n"/>
      <c r="C10" s="97" t="n"/>
      <c r="D10" s="99">
        <f>IFERROR($C10-$B10,"")</f>
        <v/>
      </c>
      <c r="E10" s="99">
        <f>SUM($B$6:$B10)</f>
        <v/>
      </c>
      <c r="F10" s="99">
        <f>SUM($C$6:$C10)</f>
        <v/>
      </c>
      <c r="G10" s="99">
        <f>$F10-$E10</f>
        <v/>
      </c>
      <c r="H10" s="94" t="n"/>
    </row>
    <row r="11" ht="15" customHeight="1" s="72">
      <c r="A11" s="122" t="inlineStr">
        <is>
          <t>令和8年9月</t>
        </is>
      </c>
      <c r="B11" s="97" t="n"/>
      <c r="C11" s="97" t="n"/>
      <c r="D11" s="99">
        <f>IFERROR($C11-$B11,"")</f>
        <v/>
      </c>
      <c r="E11" s="99">
        <f>SUM($B$6:$B11)</f>
        <v/>
      </c>
      <c r="F11" s="99">
        <f>SUM($C$6:$C11)</f>
        <v/>
      </c>
      <c r="G11" s="99">
        <f>$F11-$E11</f>
        <v/>
      </c>
      <c r="H11" s="94" t="n"/>
    </row>
    <row r="12" ht="15" customHeight="1" s="72">
      <c r="A12" s="122" t="inlineStr">
        <is>
          <t>令和8年10月</t>
        </is>
      </c>
      <c r="B12" s="97" t="n"/>
      <c r="C12" s="97" t="n"/>
      <c r="D12" s="99">
        <f>IFERROR($C12-$B12,"")</f>
        <v/>
      </c>
      <c r="E12" s="99">
        <f>SUM($B$6:$B12)</f>
        <v/>
      </c>
      <c r="F12" s="99">
        <f>SUM($C$6:$C12)</f>
        <v/>
      </c>
      <c r="G12" s="99">
        <f>$F12-$E12</f>
        <v/>
      </c>
      <c r="H12" s="94" t="n"/>
    </row>
    <row r="13" ht="15" customHeight="1" s="72">
      <c r="A13" s="122" t="inlineStr">
        <is>
          <t>令和8年11月</t>
        </is>
      </c>
      <c r="B13" s="97" t="n"/>
      <c r="C13" s="97" t="n"/>
      <c r="D13" s="99">
        <f>IFERROR($C13-$B13,"")</f>
        <v/>
      </c>
      <c r="E13" s="99">
        <f>SUM($B$6:$B13)</f>
        <v/>
      </c>
      <c r="F13" s="99">
        <f>SUM($C$6:$C13)</f>
        <v/>
      </c>
      <c r="G13" s="99">
        <f>$F13-$E13</f>
        <v/>
      </c>
      <c r="H13" s="94" t="n"/>
    </row>
    <row r="14" ht="15" customHeight="1" s="72">
      <c r="A14" s="122" t="inlineStr">
        <is>
          <t>令和8年12月</t>
        </is>
      </c>
      <c r="B14" s="97" t="n"/>
      <c r="C14" s="97" t="n"/>
      <c r="D14" s="99">
        <f>IFERROR($C14-$B14,"")</f>
        <v/>
      </c>
      <c r="E14" s="99">
        <f>SUM($B$6:$B14)</f>
        <v/>
      </c>
      <c r="F14" s="99">
        <f>SUM($C$6:$C14)</f>
        <v/>
      </c>
      <c r="G14" s="99">
        <f>$F14-$E14</f>
        <v/>
      </c>
      <c r="H14" s="94" t="n"/>
    </row>
    <row r="15" ht="15" customHeight="1" s="72">
      <c r="A15" s="122" t="inlineStr">
        <is>
          <t>令和9年1月</t>
        </is>
      </c>
      <c r="B15" s="97" t="n"/>
      <c r="C15" s="97" t="n"/>
      <c r="D15" s="99">
        <f>IFERROR($C15-$B15,"")</f>
        <v/>
      </c>
      <c r="E15" s="99">
        <f>SUM($B$6:$B15)</f>
        <v/>
      </c>
      <c r="F15" s="99">
        <f>SUM($C$6:$C15)</f>
        <v/>
      </c>
      <c r="G15" s="99">
        <f>$F15-$E15</f>
        <v/>
      </c>
      <c r="H15" s="94" t="n"/>
    </row>
    <row r="16" ht="15" customHeight="1" s="72">
      <c r="A16" s="122" t="inlineStr">
        <is>
          <t>令和9年2月</t>
        </is>
      </c>
      <c r="B16" s="97" t="n"/>
      <c r="C16" s="97" t="n"/>
      <c r="D16" s="99">
        <f>IFERROR($C16-$B16,"")</f>
        <v/>
      </c>
      <c r="E16" s="99">
        <f>SUM($B$6:$B16)</f>
        <v/>
      </c>
      <c r="F16" s="99">
        <f>SUM($C$6:$C16)</f>
        <v/>
      </c>
      <c r="G16" s="99">
        <f>$F16-$E16</f>
        <v/>
      </c>
      <c r="H16" s="94" t="n"/>
    </row>
    <row r="17" ht="15" customHeight="1" s="72">
      <c r="A17" s="122" t="inlineStr">
        <is>
          <t>令和9年3月</t>
        </is>
      </c>
      <c r="B17" s="97" t="n"/>
      <c r="C17" s="97" t="n"/>
      <c r="D17" s="99">
        <f>IFERROR($C17-$B17,"")</f>
        <v/>
      </c>
      <c r="E17" s="99">
        <f>SUM($B$6:$B17)</f>
        <v/>
      </c>
      <c r="F17" s="99">
        <f>SUM($C$6:$C17)</f>
        <v/>
      </c>
      <c r="G17" s="99">
        <f>$F17-$E17</f>
        <v/>
      </c>
      <c r="H17" s="94" t="n"/>
    </row>
    <row r="18" ht="15" customHeight="1" s="72">
      <c r="A18" s="101" t="inlineStr">
        <is>
          <t>合計</t>
        </is>
      </c>
      <c r="B18" s="104">
        <f>SUM(B6:B17)</f>
        <v/>
      </c>
      <c r="C18" s="104">
        <f>SUM(C6:C17)</f>
        <v/>
      </c>
      <c r="D18" s="104">
        <f>SUM(D6:D17)</f>
        <v/>
      </c>
      <c r="E18" s="101" t="n"/>
      <c r="F18" s="101" t="n"/>
      <c r="G18" s="101" t="n"/>
      <c r="H18" s="101" t="n"/>
    </row>
    <row r="19"/>
    <row r="20" ht="15" customHeight="1" s="72">
      <c r="A20" s="90" t="inlineStr">
        <is>
          <t>年度末 判定</t>
        </is>
      </c>
      <c r="B20" s="118">
        <f>IF($B$18=0,"－ 加算入金額が未入力です",IF($C$18&gt;=$B$18,"○ 加算額以上の賃金改善ができています","× 不足 "&amp;TEXT($B$18-$C$18,"#,##0")&amp;"円。賞与等の一時金として追加配分すれば返還を求めない取扱い（Q&amp;A問1-9）"))</f>
        <v/>
      </c>
    </row>
    <row r="21"/>
    <row r="22" ht="15" customHeight="1" s="72">
      <c r="A22" s="81" t="inlineStr">
        <is>
          <t>注：ここでいう賃金改善支給額は法定福利費等の事業主負担分を含まない支給ベース。実績報告では法定福利費等の増加分も賃金改善額に含められる（Q&amp;A問1-7）ため、07_実績報告チェックで再計算する。</t>
        </is>
      </c>
    </row>
  </sheetData>
  <mergeCells count="3">
    <mergeCell ref="B20:H20"/>
    <mergeCell ref="A2:H2"/>
    <mergeCell ref="A1:H1"/>
  </mergeCells>
  <conditionalFormatting sqref="B20">
    <cfRule type="expression" rank="0" priority="2" equalAverage="0" aboveAverage="0" dxfId="0" text="" percent="0" bottom="0">
      <formula>LEFT(B20,1)="○"</formula>
    </cfRule>
    <cfRule type="expression" rank="0" priority="3" equalAverage="0" aboveAverage="0" dxfId="1" text="" percent="0" bottom="0">
      <formula>LEFT(B20,1)="×"</formula>
    </cfRule>
    <cfRule type="expression" rank="0" priority="4" equalAverage="0" aboveAverage="0" dxfId="2" text="" percent="0" bottom="0">
      <formula>OR(LEFT(B20,1)="△",LEFT(B20,1)="⚠")</formula>
    </cfRule>
  </conditionalFormatting>
  <printOptions horizontalCentered="0" verticalCentered="0" headings="0" gridLines="0" gridLinesSet="1"/>
  <pageMargins left="0.390277777777778" right="0.390277777777778" top="0.590277777777778" bottom="0.590277777777778" header="0.511811023622047" footer="0.5"/>
  <pageSetup orientation="landscape" paperSize="9" scale="100" fitToHeight="0" fitToWidth="1" pageOrder="downThenOver" blackAndWhite="0" draft="0" horizontalDpi="300" verticalDpi="300" copies="1"/>
  <headerFooter differentOddEven="0" differentFirst="0">
    <oddHeader/>
    <oddFooter>&amp;L&amp;"Calibri,Regular"&amp;7 最終確認日 2026-08-14 ／ 根拠：障障発0331第1号・こ支障第78号（令和8年3月31日）、告示122号 別表第1の13・別表第3の11 ／ 発行元：ROOTS（株式会社INU）</oddFooter>
    <evenHeader/>
    <evenFooter/>
    <firstHeader/>
    <firstFooter/>
  </headerFooter>
</worksheet>
</file>

<file path=xl/worksheets/sheet8.xml><?xml version="1.0" encoding="utf-8"?>
<worksheet xmlns="http://schemas.openxmlformats.org/spreadsheetml/2006/main">
  <sheetPr filterMode="0">
    <outlinePr summaryBelow="1" summaryRight="1"/>
    <pageSetUpPr fitToPage="1"/>
  </sheetPr>
  <dimension ref="A1:D56"/>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7.89453125" defaultRowHeight="15" customHeight="0" zeroHeight="0" outlineLevelRow="0"/>
  <cols>
    <col width="7.28" customWidth="1" style="71" min="1" max="1"/>
    <col width="56.41" customWidth="1" style="71" min="2" max="2"/>
    <col width="16.38" customWidth="1" style="71" min="3" max="3"/>
    <col width="30.93" customWidth="1" style="71" min="4" max="4"/>
  </cols>
  <sheetData>
    <row r="1" ht="21.6" customHeight="1" s="72">
      <c r="A1" s="80" t="inlineStr">
        <is>
          <t>07 実績報告 提出前チェックシート（別紙様式3-1対応）</t>
        </is>
      </c>
    </row>
    <row r="2" ht="24" customHeight="1" s="72">
      <c r="A2" s="81" t="inlineStr">
        <is>
          <t>このシートは国の届出様式ではありません。届出は指定権者が案内する別紙様式2-1〜2-3（計画書）／別紙様式3-1・3-2（実績報告書）を使ってください。</t>
        </is>
      </c>
    </row>
    <row r="3" ht="15" customHeight="1" s="72">
      <c r="A3" s="105" t="inlineStr">
        <is>
          <t>提出期限：各事業年度の最終の加算の支払があった月の翌々月末日（令和8年度は通常 令和9年7月31日）。根拠：通知4(3)</t>
        </is>
      </c>
    </row>
    <row r="4"/>
    <row r="5" ht="15" customHeight="1" s="72">
      <c r="A5" s="123" t="inlineStr">
        <is>
          <t>2(1) 加算額以上の賃金改善（通知2(2)、通知7(1)）</t>
        </is>
      </c>
    </row>
    <row r="6" ht="15" customHeight="1" s="72">
      <c r="A6" s="124" t="inlineStr">
        <is>
          <t>①</t>
        </is>
      </c>
      <c r="B6" s="86" t="inlineStr">
        <is>
          <t>令和8年度の加算額（国保連通知額の実績）</t>
        </is>
      </c>
      <c r="C6" s="125" t="n"/>
      <c r="D6" s="121" t="inlineStr">
        <is>
          <t>06_月次モニタリングのB18と一致させる</t>
        </is>
      </c>
    </row>
    <row r="7" ht="15" customHeight="1" s="72">
      <c r="A7" s="124" t="inlineStr">
        <is>
          <t>①内数</t>
        </is>
      </c>
      <c r="B7" s="86" t="inlineStr">
        <is>
          <t>うち令和7年度と比較して増加した加算額</t>
        </is>
      </c>
      <c r="C7" s="125" t="n"/>
      <c r="D7" s="92" t="inlineStr">
        <is>
          <t>ベースアップで配るべき額</t>
        </is>
      </c>
    </row>
    <row r="8" ht="26.85" customHeight="1" s="72">
      <c r="A8" s="124" t="inlineStr">
        <is>
          <t>②</t>
        </is>
      </c>
      <c r="B8" s="86" t="inlineStr">
        <is>
          <t>令和8年度の賃金改善額（法定福利費等の増加分を含む）</t>
        </is>
      </c>
      <c r="C8" s="125" t="n"/>
      <c r="D8" s="121" t="inlineStr">
        <is>
          <t>Q&amp;A問1-7。研修費用は含めてはならない（Q&amp;A問1-5）</t>
        </is>
      </c>
    </row>
    <row r="9" ht="15" customHeight="1" s="72">
      <c r="A9" s="124" t="inlineStr">
        <is>
          <t>判定</t>
        </is>
      </c>
      <c r="B9" s="86" t="inlineStr">
        <is>
          <t>② ≧ ①</t>
        </is>
      </c>
      <c r="C9" s="126">
        <f>IF(AND($C$8&lt;&gt;"",$C$6&lt;&gt;""),IF($C$8&gt;=$C$6,"○ 充足","× 不足 "&amp;TEXT($C$6-$C$8,"#,##0")&amp;"円。賞与等の一時金で追加配分すれば返還を求めない（Q&amp;A問1-9）"),"")</f>
        <v/>
      </c>
      <c r="D9" s="92" t="n"/>
    </row>
    <row r="10" ht="15" customHeight="1" s="72">
      <c r="A10" s="124" t="inlineStr">
        <is>
          <t>④</t>
        </is>
      </c>
      <c r="B10" s="86" t="inlineStr">
        <is>
          <t>増加した加算額（再掲）</t>
        </is>
      </c>
      <c r="C10" s="127">
        <f>$C$7</f>
        <v/>
      </c>
      <c r="D10" s="92" t="n"/>
    </row>
    <row r="11" ht="15" customHeight="1" s="72">
      <c r="A11" s="124" t="inlineStr">
        <is>
          <t>⑤</t>
        </is>
      </c>
      <c r="B11" s="86" t="inlineStr">
        <is>
          <t>④を原資とするベースアップによる新たな賃金改善額</t>
        </is>
      </c>
      <c r="C11" s="125" t="n"/>
      <c r="D11" s="92" t="n"/>
    </row>
    <row r="12" ht="15" customHeight="1" s="72">
      <c r="A12" s="124" t="inlineStr">
        <is>
          <t>⑥</t>
        </is>
      </c>
      <c r="B12" s="86" t="inlineStr">
        <is>
          <t>⑤以外の手当・一時金による新たな賃金改善額</t>
        </is>
      </c>
      <c r="C12" s="125" t="n"/>
      <c r="D12" s="92" t="n"/>
    </row>
    <row r="13" ht="15" customHeight="1" s="72">
      <c r="A13" s="124" t="inlineStr">
        <is>
          <t>⑦</t>
        </is>
      </c>
      <c r="B13" s="86" t="inlineStr">
        <is>
          <t>新たな賃金改善額の合計（⑤＋⑥）</t>
        </is>
      </c>
      <c r="C13" s="127">
        <f>IFERROR($C$11+$C$12,"")</f>
        <v/>
      </c>
      <c r="D13" s="92" t="n"/>
    </row>
    <row r="14" ht="29.85" customHeight="1" s="72">
      <c r="A14" s="124" t="inlineStr">
        <is>
          <t>判定</t>
        </is>
      </c>
      <c r="B14" s="86" t="inlineStr">
        <is>
          <t>⑦ ≧ ④ かつ ⑤ ≧ ④（ベースアップが基本）</t>
        </is>
      </c>
      <c r="C14" s="119">
        <f>IF($C$13="","",IF($C$13&lt;$C$10,"× 新たな賃金改善が不足",IF($C$11&gt;=$C$10,"○ ベースアップで充足","△ ベースアップのみでは行えない理由を説明できるようにしておくこと（通知2(2)）")))</f>
        <v/>
      </c>
      <c r="D14" s="92" t="n"/>
    </row>
    <row r="15"/>
    <row r="16" ht="15" customHeight="1" s="72">
      <c r="A16" s="123" t="inlineStr">
        <is>
          <t>2(2) 加算以外の部分で賃金水準を引き下げていないこと（通知7(1)、Q&amp;A問1-12・1-13）</t>
        </is>
      </c>
    </row>
    <row r="17" ht="15" customHeight="1" s="72">
      <c r="A17" s="96" t="inlineStr">
        <is>
          <t>R8(ア)</t>
        </is>
      </c>
      <c r="B17" s="86" t="inlineStr">
        <is>
          <t>令和8年度の賃金の総額</t>
        </is>
      </c>
      <c r="C17" s="125" t="n"/>
      <c r="D17" s="92" t="n"/>
    </row>
    <row r="18" ht="15" customHeight="1" s="72">
      <c r="A18" s="96" t="inlineStr">
        <is>
          <t>R8(イ)</t>
        </is>
      </c>
      <c r="B18" s="86" t="inlineStr">
        <is>
          <t>令和8年度の賃金改善額（再掲）</t>
        </is>
      </c>
      <c r="C18" s="127">
        <f>$C$8</f>
        <v/>
      </c>
      <c r="D18" s="92" t="n"/>
    </row>
    <row r="19" ht="15" customHeight="1" s="72">
      <c r="A19" s="96" t="inlineStr">
        <is>
          <t>R8(ウ)</t>
        </is>
      </c>
      <c r="B19" s="86" t="inlineStr">
        <is>
          <t>障害福祉従事者処遇改善緊急支援事業から賃金に充てた額</t>
        </is>
      </c>
      <c r="C19" s="125" t="n"/>
      <c r="D19" s="92" t="n"/>
    </row>
    <row r="20" ht="15" customHeight="1" s="72">
      <c r="A20" s="124" t="inlineStr">
        <is>
          <t>①</t>
        </is>
      </c>
      <c r="B20" s="86" t="inlineStr">
        <is>
          <t>加算の影響を除いた令和8年度の賃金額</t>
        </is>
      </c>
      <c r="C20" s="127">
        <f>IFERROR($C$17-$C$18-$C$19,"")</f>
        <v/>
      </c>
      <c r="D20" s="92" t="n"/>
    </row>
    <row r="21" ht="15" customHeight="1" s="72">
      <c r="A21" s="96" t="inlineStr">
        <is>
          <t>R7(ア)</t>
        </is>
      </c>
      <c r="B21" s="86" t="inlineStr">
        <is>
          <t>令和7年度の賃金の総額</t>
        </is>
      </c>
      <c r="C21" s="125" t="n"/>
      <c r="D21" s="92" t="n"/>
    </row>
    <row r="22" ht="15" customHeight="1" s="72">
      <c r="A22" s="96" t="inlineStr">
        <is>
          <t>R7(イ)</t>
        </is>
      </c>
      <c r="B22" s="86" t="inlineStr">
        <is>
          <t>令和7年度の処遇改善加算の総額</t>
        </is>
      </c>
      <c r="C22" s="125" t="n"/>
      <c r="D22" s="92" t="n"/>
    </row>
    <row r="23" ht="15" customHeight="1" s="72">
      <c r="A23" s="96" t="inlineStr">
        <is>
          <t>R7(ウ)</t>
        </is>
      </c>
      <c r="B23" s="86" t="inlineStr">
        <is>
          <t>障害福祉人材確保・職場環境改善等事業の補助額のうち人件費充当額</t>
        </is>
      </c>
      <c r="C23" s="125" t="n"/>
      <c r="D23" s="92" t="n"/>
    </row>
    <row r="24" ht="15" customHeight="1" s="72">
      <c r="A24" s="96" t="inlineStr">
        <is>
          <t>R7(エ)</t>
        </is>
      </c>
      <c r="B24" s="86" t="inlineStr">
        <is>
          <t>障害福祉従事者処遇改善緊急支援事業から賃金に充てた額</t>
        </is>
      </c>
      <c r="C24" s="125" t="n"/>
      <c r="D24" s="92" t="n"/>
    </row>
    <row r="25" ht="15" customHeight="1" s="72">
      <c r="A25" s="96" t="inlineStr">
        <is>
          <t>R7(オ)</t>
        </is>
      </c>
      <c r="B25" s="86" t="inlineStr">
        <is>
          <t>令和7年度の独自の賃金改善額</t>
        </is>
      </c>
      <c r="C25" s="125" t="n"/>
      <c r="D25" s="92" t="n"/>
    </row>
    <row r="26" ht="15" customHeight="1" s="72">
      <c r="A26" s="124" t="inlineStr">
        <is>
          <t>②</t>
        </is>
      </c>
      <c r="B26" s="86" t="inlineStr">
        <is>
          <t>令和7年度の加算等の影響を除いた賃金額</t>
        </is>
      </c>
      <c r="C26" s="127">
        <f>IFERROR($C$21-$C$22-$C$23-$C$24-$C$25,"")</f>
        <v/>
      </c>
      <c r="D26" s="92" t="n"/>
    </row>
    <row r="27" ht="44" customHeight="1" s="72">
      <c r="A27" s="124" t="inlineStr">
        <is>
          <t>判定</t>
        </is>
      </c>
      <c r="B27" s="86" t="inlineStr">
        <is>
          <t>① ≧ ②</t>
        </is>
      </c>
      <c r="C27" s="119">
        <f>IF(OR($C$20="",$C$26=""),"",IF($C$20&gt;=$C$26,"○ 賃金水準を維持（特別事情届出書は不要）","× 賃金水準が低下。特別事情届出書（別紙様式5）の提出が必要"))</f>
        <v/>
      </c>
      <c r="D27" s="92" t="n"/>
    </row>
    <row r="28"/>
    <row r="29" ht="15" customHeight="1" s="72">
      <c r="A29" s="123" t="inlineStr">
        <is>
          <t>3(1) 月額賃金改善要件（通知3(1)①、⑧(ウ)）</t>
        </is>
      </c>
    </row>
    <row r="30" ht="26.85" customHeight="1" s="72">
      <c r="A30" s="124" t="inlineStr">
        <is>
          <t>①</t>
        </is>
      </c>
      <c r="B30" s="86" t="inlineStr">
        <is>
          <t>加算Ⅳ相当の加算額の1/2（実績ベース）</t>
        </is>
      </c>
      <c r="C30" s="125" t="n"/>
      <c r="D30" s="121" t="inlineStr">
        <is>
          <t>02_加算額計算のS列合計を実績額に置き換えて入力</t>
        </is>
      </c>
    </row>
    <row r="31" ht="52.2" customHeight="1" s="72">
      <c r="A31" s="96" t="inlineStr">
        <is>
          <t>①-2</t>
        </is>
      </c>
      <c r="B31" s="86" t="inlineStr">
        <is>
          <t>加算Ⅱロ相当の加算額の1/2（Ⅰロ・Ⅱロを算定した場合）</t>
        </is>
      </c>
      <c r="C31" s="125" t="n"/>
      <c r="D31" s="92" t="inlineStr">
        <is>
          <t>Ⅰロ・Ⅱロを算定しておらず令和8年度特例要件の誓約も利用していない場合は0。誓約を利用した場合は6月以降分を含め、さらに4・5月に算定がある場合はその4・5月分の加算Ⅱロ相当額の1/2も含める（別紙様式2-1の3(7-2)②）</t>
        </is>
      </c>
    </row>
    <row r="32" ht="15" customHeight="1" s="72">
      <c r="A32" s="124" t="inlineStr">
        <is>
          <t>基準</t>
        </is>
      </c>
      <c r="B32" s="86" t="inlineStr">
        <is>
          <t>必要月額賃金改善額 ＝ MAX(①, ①-2)</t>
        </is>
      </c>
      <c r="C32" s="127">
        <f>IFERROR(MAX($C$30,$C$31),"")</f>
        <v/>
      </c>
      <c r="D32" s="92" t="n"/>
    </row>
    <row r="33" ht="15" customHeight="1" s="72">
      <c r="A33" s="124" t="inlineStr">
        <is>
          <t>②</t>
        </is>
      </c>
      <c r="B33" s="86" t="inlineStr">
        <is>
          <t>賃金改善額のうち月額賃金改善（基本給・毎月の手当）による額</t>
        </is>
      </c>
      <c r="C33" s="125" t="n"/>
      <c r="D33" s="92" t="n"/>
    </row>
    <row r="34" ht="15" customHeight="1" s="72">
      <c r="A34" s="124" t="inlineStr">
        <is>
          <t>判定</t>
        </is>
      </c>
      <c r="B34" s="86" t="inlineStr">
        <is>
          <t>② ≧ 基準</t>
        </is>
      </c>
      <c r="C34" s="126">
        <f>IF(OR($C$33="",$C$32=""),"",IF($C$33&gt;=$C$32,"○ 充足","× 不足 "&amp;TEXT($C$32-$C$33,"#,##0")&amp;"円"))</f>
        <v/>
      </c>
      <c r="D34" s="92" t="n"/>
    </row>
    <row r="35"/>
    <row r="36" ht="15" customHeight="1" s="72">
      <c r="A36" s="76" t="inlineStr">
        <is>
          <t>誓約事項の実施報告（令和8年度限定）</t>
        </is>
      </c>
    </row>
    <row r="37" ht="26.85" customHeight="1" s="72">
      <c r="A37" s="124" t="inlineStr">
        <is>
          <t>①</t>
        </is>
      </c>
      <c r="B37" s="86" t="inlineStr">
        <is>
          <t>キャリアパス要件Ⅰを誓約した場合の実施日</t>
        </is>
      </c>
      <c r="C37" s="94" t="n"/>
      <c r="D37" s="92" t="inlineStr">
        <is>
          <t>令和9年3月31日まで。未対応は加算額の一部又は全部が返還対象</t>
        </is>
      </c>
    </row>
    <row r="38" ht="26.85" customHeight="1" s="72">
      <c r="A38" s="124" t="inlineStr">
        <is>
          <t>②</t>
        </is>
      </c>
      <c r="B38" s="86" t="inlineStr">
        <is>
          <t>キャリアパス要件Ⅱを誓約した場合の実施日</t>
        </is>
      </c>
      <c r="C38" s="94" t="n"/>
      <c r="D38" s="92" t="inlineStr">
        <is>
          <t>令和9年3月31日まで。未対応は加算額の一部又は全部が返還対象</t>
        </is>
      </c>
    </row>
    <row r="39" ht="26.85" customHeight="1" s="72">
      <c r="A39" s="124" t="inlineStr">
        <is>
          <t>③</t>
        </is>
      </c>
      <c r="B39" s="86" t="inlineStr">
        <is>
          <t>キャリアパス要件Ⅲを誓約した場合の実施日</t>
        </is>
      </c>
      <c r="C39" s="94" t="n"/>
      <c r="D39" s="92" t="inlineStr">
        <is>
          <t>令和9年3月31日まで。未対応は加算額の一部又は全部が返還対象</t>
        </is>
      </c>
    </row>
    <row r="40" ht="26.85" customHeight="1" s="72">
      <c r="A40" s="124" t="inlineStr">
        <is>
          <t>④</t>
        </is>
      </c>
      <c r="B40" s="86" t="inlineStr">
        <is>
          <t>キャリアパス要件Ⅳを誓約した場合の実施日</t>
        </is>
      </c>
      <c r="C40" s="94" t="n"/>
      <c r="D40" s="92" t="inlineStr">
        <is>
          <t>令和9年3月31日まで。未対応は加算額の一部又は全部が返還対象</t>
        </is>
      </c>
    </row>
    <row r="41" ht="26.85" customHeight="1" s="72">
      <c r="A41" s="124" t="inlineStr">
        <is>
          <t>⑤</t>
        </is>
      </c>
      <c r="B41" s="86" t="inlineStr">
        <is>
          <t>職場環境等要件を誓約した場合の実施日</t>
        </is>
      </c>
      <c r="C41" s="94" t="n"/>
      <c r="D41" s="92" t="inlineStr">
        <is>
          <t>令和9年3月31日まで。未対応は加算額の一部又は全部が返還対象</t>
        </is>
      </c>
    </row>
    <row r="42" ht="26.85" customHeight="1" s="72">
      <c r="A42" s="124" t="inlineStr">
        <is>
          <t>⑥</t>
        </is>
      </c>
      <c r="B42" s="86" t="inlineStr">
        <is>
          <t>令和8年度特例要件(ア)(ウ)を誓約した場合の実施日</t>
        </is>
      </c>
      <c r="C42" s="94" t="n"/>
      <c r="D42" s="92" t="inlineStr">
        <is>
          <t>令和9年3月31日まで。未対応は加算額の一部又は全部が返還対象</t>
        </is>
      </c>
    </row>
    <row r="43"/>
    <row r="44" ht="15" customHeight="1" s="72">
      <c r="A44" s="76" t="inlineStr">
        <is>
          <t>提出前の最終確認</t>
        </is>
      </c>
    </row>
    <row r="45" ht="27.75" customHeight="1" s="72">
      <c r="A45" s="124" t="n">
        <v>1</v>
      </c>
      <c r="B45" s="86" t="inlineStr">
        <is>
          <t>計画書・実績報告書の根拠資料（給与明細、賃金台帳、加算額の通知等）を2年間保存しているか（通知4(2)(3)、6）</t>
        </is>
      </c>
      <c r="C45" s="94" t="n"/>
    </row>
    <row r="46" ht="27.75" customHeight="1" s="72">
      <c r="A46" s="124" t="n">
        <v>2</v>
      </c>
      <c r="B46" s="86" t="inlineStr">
        <is>
          <t>就業規則等（賃金・退職手当・臨時の賃金等に関する規程）を提示できるか（通知6 イ）</t>
        </is>
      </c>
      <c r="C46" s="94" t="n"/>
    </row>
    <row r="47" ht="27.75" customHeight="1" s="72">
      <c r="A47" s="124" t="n">
        <v>3</v>
      </c>
      <c r="B47" s="86" t="inlineStr">
        <is>
          <t>労働保険に加入していることが確認できる書類を提示できるか（通知6 ロ）</t>
        </is>
      </c>
      <c r="C47" s="94" t="n"/>
    </row>
    <row r="48" ht="27.75" customHeight="1" s="72">
      <c r="A48" s="124" t="n">
        <v>4</v>
      </c>
      <c r="B48" s="86" t="inlineStr">
        <is>
          <t>資質向上のための計画と研修の実施記録があるか（別紙様式2-1の4）</t>
        </is>
      </c>
      <c r="C48" s="94" t="n"/>
    </row>
    <row r="49" ht="27.75" customHeight="1" s="72">
      <c r="A49" s="124" t="n">
        <v>5</v>
      </c>
      <c r="B49" s="86" t="inlineStr">
        <is>
          <t>賃金改善の方法を職員に周知した記録（会議録・周知文書）があるか（通知8(1)）</t>
        </is>
      </c>
      <c r="C49" s="94" t="n"/>
    </row>
    <row r="50" ht="27.75" customHeight="1" s="72">
      <c r="A50" s="124" t="n">
        <v>6</v>
      </c>
      <c r="B50" s="86" t="inlineStr">
        <is>
          <t>職場環境等要件の取組内容を情報公表システム等で公表しているか（通知3(1)⑦）</t>
        </is>
      </c>
      <c r="C50" s="94" t="n"/>
    </row>
    <row r="51" ht="27.75" customHeight="1" s="72">
      <c r="A51" s="124" t="n">
        <v>7</v>
      </c>
      <c r="B51" s="86" t="inlineStr">
        <is>
          <t>福祉専門職員配置等加算の届出が継続しているか（Ⅰイ・Ⅰロを算定する場合／通知3(1)⑥）</t>
        </is>
      </c>
      <c r="C51" s="94" t="n"/>
    </row>
    <row r="52" ht="27.75" customHeight="1" s="72">
      <c r="A52" s="124" t="n">
        <v>8</v>
      </c>
      <c r="B52" s="86" t="inlineStr">
        <is>
          <t>区分変更が必要な事由（通知5(1)①〜⑥）が発生していないか</t>
        </is>
      </c>
      <c r="C52" s="94" t="n"/>
    </row>
    <row r="53"/>
    <row r="54" ht="15" customHeight="1" s="72">
      <c r="A54" s="92" t="inlineStr">
        <is>
          <t>配置等要件（キャリアパス要件Ⅴ）の適合状況が崩れても、常態化し3か月間を超えて継続しない限り区分変更は不要で、4か月以上継続した場合は4か月目以降にⅠ／Ⅰイ・ⅠロからⅡ／Ⅱイ・Ⅱロへの変更が必要（Q&amp;A問6）。ただしQ&amp;A問6が例示しているのは「喀痰吸引を必要とする利用者の割合の要件を満たせず特定事業所加算を算定できない」場合（通知5(1)④）であり、児発・放デイの福祉専門職員配置等加算に同じ猶予が及ぶかは指定権者に確認すること。</t>
        </is>
      </c>
    </row>
    <row r="55" ht="15" customHeight="1" s="72"/>
    <row r="56" ht="15" customHeight="1" s="72"/>
  </sheetData>
  <mergeCells count="8">
    <mergeCell ref="A1:D1"/>
    <mergeCell ref="A5:D5"/>
    <mergeCell ref="A29:D29"/>
    <mergeCell ref="A54:D56"/>
    <mergeCell ref="A16:D16"/>
    <mergeCell ref="A2:D2"/>
    <mergeCell ref="A36:D36"/>
    <mergeCell ref="A44:D44"/>
  </mergeCells>
  <conditionalFormatting sqref="C9">
    <cfRule type="expression" rank="0" priority="2" equalAverage="0" aboveAverage="0" dxfId="0" text="" percent="0" bottom="0">
      <formula>LEFT(C9,1)="○"</formula>
    </cfRule>
    <cfRule type="expression" rank="0" priority="3" equalAverage="0" aboveAverage="0" dxfId="1" text="" percent="0" bottom="0">
      <formula>LEFT(C9,1)="×"</formula>
    </cfRule>
    <cfRule type="expression" rank="0" priority="4" equalAverage="0" aboveAverage="0" dxfId="2" text="" percent="0" bottom="0">
      <formula>OR(LEFT(C9,1)="△",LEFT(C9,1)="⚠")</formula>
    </cfRule>
  </conditionalFormatting>
  <conditionalFormatting sqref="C14">
    <cfRule type="expression" rank="0" priority="5" equalAverage="0" aboveAverage="0" dxfId="0" text="" percent="0" bottom="0">
      <formula>LEFT(C14,1)="○"</formula>
    </cfRule>
    <cfRule type="expression" rank="0" priority="6" equalAverage="0" aboveAverage="0" dxfId="1" text="" percent="0" bottom="0">
      <formula>LEFT(C14,1)="×"</formula>
    </cfRule>
    <cfRule type="expression" rank="0" priority="7" equalAverage="0" aboveAverage="0" dxfId="2" text="" percent="0" bottom="0">
      <formula>OR(LEFT(C14,1)="△",LEFT(C14,1)="⚠")</formula>
    </cfRule>
  </conditionalFormatting>
  <conditionalFormatting sqref="C27">
    <cfRule type="expression" rank="0" priority="8" equalAverage="0" aboveAverage="0" dxfId="0" text="" percent="0" bottom="0">
      <formula>LEFT(C27,1)="○"</formula>
    </cfRule>
    <cfRule type="expression" rank="0" priority="9" equalAverage="0" aboveAverage="0" dxfId="1" text="" percent="0" bottom="0">
      <formula>LEFT(C27,1)="×"</formula>
    </cfRule>
    <cfRule type="expression" rank="0" priority="10" equalAverage="0" aboveAverage="0" dxfId="2" text="" percent="0" bottom="0">
      <formula>OR(LEFT(C27,1)="△",LEFT(C27,1)="⚠")</formula>
    </cfRule>
  </conditionalFormatting>
  <conditionalFormatting sqref="C34">
    <cfRule type="expression" rank="0" priority="11" equalAverage="0" aboveAverage="0" dxfId="0" text="" percent="0" bottom="0">
      <formula>LEFT(C34,1)="○"</formula>
    </cfRule>
    <cfRule type="expression" rank="0" priority="12" equalAverage="0" aboveAverage="0" dxfId="1" text="" percent="0" bottom="0">
      <formula>LEFT(C34,1)="×"</formula>
    </cfRule>
    <cfRule type="expression" rank="0" priority="13" equalAverage="0" aboveAverage="0" dxfId="2" text="" percent="0" bottom="0">
      <formula>OR(LEFT(C34,1)="△",LEFT(C34,1)="⚠")</formula>
    </cfRule>
  </conditionalFormatting>
  <dataValidations count="1">
    <dataValidation sqref="C45:C52" showDropDown="0" showInputMessage="0" showErrorMessage="0" allowBlank="1" type="list" errorStyle="stop" operator="between">
      <formula1>"済,未,該当なし"</formula1>
      <formula2>0</formula2>
    </dataValidation>
  </dataValidations>
  <printOptions horizontalCentered="0" verticalCentered="0" headings="0" gridLines="0" gridLinesSet="1"/>
  <pageMargins left="0.390277777777778" right="0.390277777777778" top="0.590277777777778" bottom="0.590277777777778" header="0.511811023622047" footer="0.5"/>
  <pageSetup orientation="portrait" paperSize="9" scale="100" fitToHeight="0" fitToWidth="1" pageOrder="downThenOver" blackAndWhite="0" draft="0" horizontalDpi="300" verticalDpi="300" copies="1"/>
  <headerFooter differentOddEven="0" differentFirst="0">
    <oddHeader/>
    <oddFooter>&amp;L&amp;"Calibri,Regular"&amp;7 最終確認日 2026-08-14 ／ 根拠：障障発0331第1号・こ支障第78号（令和8年3月31日）、告示122号 別表第1の13・別表第3の11 ／ 発行元：ROOTS（株式会社INU）</oddFooter>
    <evenHeader/>
    <evenFooter/>
    <firstHeader/>
    <firstFooter/>
  </headerFooter>
</worksheet>
</file>

<file path=xl/worksheets/sheet9.xml><?xml version="1.0" encoding="utf-8"?>
<worksheet xmlns="http://schemas.openxmlformats.org/spreadsheetml/2006/main">
  <sheetPr filterMode="0">
    <outlinePr summaryBelow="1" summaryRight="1"/>
    <pageSetUpPr fitToPage="1"/>
  </sheetPr>
  <dimension ref="A1:B30"/>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7.89453125" defaultRowHeight="15" customHeight="0" zeroHeight="0" outlineLevelRow="0"/>
  <cols>
    <col width="20.01" customWidth="1" style="71" min="1" max="1"/>
    <col width="70.97" customWidth="1" style="71" min="2" max="2"/>
  </cols>
  <sheetData>
    <row r="1" ht="21.6" customHeight="1" s="72">
      <c r="A1" s="80" t="inlineStr">
        <is>
          <t>08 賃金改善の方法 職員周知文書／個人別 賃金改善内訳 回答書（文面テンプレート）</t>
        </is>
      </c>
    </row>
    <row r="2" ht="24" customHeight="1" s="72">
      <c r="A2" s="81" t="inlineStr">
        <is>
          <t>このシートは国の届出様式ではありません。届出は指定権者が案内する別紙様式2-1〜2-3（計画書）／別紙様式3-1・3-2（実績報告書）を使ってください。</t>
        </is>
      </c>
    </row>
    <row r="3" ht="15" customHeight="1" s="72">
      <c r="A3" s="81" t="inlineStr">
        <is>
          <t>【　】は自事業所の内容に置き換えてください。印刷して掲示するか、全職員に配布し、配布記録を残してください。</t>
        </is>
      </c>
    </row>
    <row r="4"/>
    <row r="5" ht="21.75" customHeight="1" s="72">
      <c r="A5" s="128" t="inlineStr">
        <is>
          <t>様式5-1</t>
        </is>
      </c>
      <c r="B5" s="114" t="inlineStr">
        <is>
          <t>賃金改善の方法 職員周知文書（通知8(1)）</t>
        </is>
      </c>
    </row>
    <row r="6" ht="21.75" customHeight="1" s="72">
      <c r="A6" s="128" t="inlineStr">
        <is>
          <t>宛先</t>
        </is>
      </c>
      <c r="B6" s="114" t="inlineStr">
        <is>
          <t>職員各位</t>
        </is>
      </c>
    </row>
    <row r="7" ht="21.75" customHeight="1" s="72">
      <c r="A7" s="128" t="inlineStr">
        <is>
          <t>発信者</t>
        </is>
      </c>
      <c r="B7" s="114" t="inlineStr">
        <is>
          <t>【法人名】【事業所名】 管理者　【氏名】</t>
        </is>
      </c>
    </row>
    <row r="8" ht="21.75" customHeight="1" s="72">
      <c r="A8" s="128" t="inlineStr">
        <is>
          <t>日付</t>
        </is>
      </c>
      <c r="B8" s="114" t="inlineStr">
        <is>
          <t>令和　年　月　日</t>
        </is>
      </c>
    </row>
    <row r="9" ht="21.75" customHeight="1" s="72">
      <c r="A9" s="128" t="inlineStr">
        <is>
          <t>件名</t>
        </is>
      </c>
      <c r="B9" s="114" t="inlineStr">
        <is>
          <t>令和8年度 福祉・介護職員等処遇改善加算による賃金改善の方法について</t>
        </is>
      </c>
    </row>
    <row r="10" ht="51.75" customHeight="1" s="72">
      <c r="A10" s="128" t="inlineStr">
        <is>
          <t>本文</t>
        </is>
      </c>
      <c r="B10" s="114" t="inlineStr">
        <is>
          <t>標記について、令和8年度の福祉・介護職員等処遇改善加算の算定に伴い、次のとおり賃金改善を行いますのでお知らせします。ご不明な点は【担当部署・担当者】までお問い合わせください。個別の改善額の内訳についても、お求めがあれば書面でお答えします。</t>
        </is>
      </c>
    </row>
    <row r="11" ht="21.75" customHeight="1" s="72">
      <c r="A11" s="129" t="inlineStr">
        <is>
          <t>1 算定する加算</t>
        </is>
      </c>
      <c r="B11" s="114" t="inlineStr">
        <is>
          <t>令和8年4月・5月：処遇改善加算【　】／令和8年6月以降：処遇改善加算【　】</t>
        </is>
      </c>
    </row>
    <row r="12" ht="51.75" customHeight="1" s="72">
      <c r="A12" s="129" t="inlineStr">
        <is>
          <t>2 対象となる職員</t>
        </is>
      </c>
      <c r="B12" s="114" t="inlineStr">
        <is>
          <t>【当事業所に勤務する全職員（管理者、児童発達支援管理責任者、児童指導員、保育士、指導員、看護職員、機能訓練担当職員、事務員、運転手等を含む）】</t>
        </is>
      </c>
    </row>
    <row r="13" ht="51.75" customHeight="1" s="72">
      <c r="A13" s="129" t="inlineStr">
        <is>
          <t>3 賃金改善の項目</t>
        </is>
      </c>
      <c r="B13" s="130" t="inlineStr">
        <is>
          <t>(1) 基本給の引上げ（ベースアップ）：【　】円／月（令和8年【　】月分から）
(2) 処遇改善手当（毎月支給）：【　】円／月
(3) 賞与・一時金：年【　】円（【　】月支給分に加算）</t>
        </is>
      </c>
    </row>
    <row r="14" ht="51.75" customHeight="1" s="72">
      <c r="A14" s="129" t="inlineStr">
        <is>
          <t>4 配分の考え方</t>
        </is>
      </c>
      <c r="B14" s="114" t="inlineStr">
        <is>
          <t>常勤換算時間数に応じて配分します。令和7年度と比べて増加する加算額は、ベースアップに充てます。職務の内容や勤務の実態に見合わない偏った配分は行いません。</t>
        </is>
      </c>
    </row>
    <row r="15" ht="21.75" customHeight="1" s="72">
      <c r="A15" s="129" t="inlineStr">
        <is>
          <t>5 支給の時期</t>
        </is>
      </c>
      <c r="B15" s="114" t="inlineStr">
        <is>
          <t>【毎月の給与支給日に支給します／当月分を翌月の給与支給日に支給します】</t>
        </is>
      </c>
    </row>
    <row r="16" ht="51.75" customHeight="1" s="72">
      <c r="A16" s="129" t="inlineStr">
        <is>
          <t>6 実績の報告</t>
        </is>
      </c>
      <c r="B16" s="114" t="inlineStr">
        <is>
          <t>年度終了後、実績報告書を【指定権者名】に提出します。加算額を下回った場合は、賞与等の一時金として追加で配分します。</t>
        </is>
      </c>
    </row>
    <row r="17" ht="51.75" customHeight="1" s="72">
      <c r="A17" s="128" t="inlineStr">
        <is>
          <t>備考</t>
        </is>
      </c>
      <c r="B17" s="114" t="inlineStr">
        <is>
          <t>本加算は、加算額の全額を職員の賃金の改善に充てるものです。研修費用など賃金以外の支出には充てません。</t>
        </is>
      </c>
    </row>
    <row r="18"/>
    <row r="19"/>
    <row r="20" ht="15" customHeight="1" s="72">
      <c r="A20" s="90" t="inlineStr">
        <is>
          <t>様式5-2</t>
        </is>
      </c>
      <c r="B20" s="90" t="inlineStr">
        <is>
          <t>個人別 賃金改善内訳 回答書（Q&amp;A問2-6：職員から照会があった場合は書面等で分かりやすく回答する）</t>
        </is>
      </c>
    </row>
    <row r="21" ht="21.75" customHeight="1" s="72">
      <c r="A21" s="128" t="inlineStr">
        <is>
          <t>宛先</t>
        </is>
      </c>
      <c r="B21" s="114" t="inlineStr">
        <is>
          <t>【氏名】 様</t>
        </is>
      </c>
    </row>
    <row r="22" ht="21.75" customHeight="1" s="72">
      <c r="A22" s="128" t="inlineStr">
        <is>
          <t>日付</t>
        </is>
      </c>
      <c r="B22" s="114" t="inlineStr">
        <is>
          <t>令和　年　月　日</t>
        </is>
      </c>
    </row>
    <row r="23" ht="21.75" customHeight="1" s="72">
      <c r="A23" s="128" t="inlineStr">
        <is>
          <t>発信者</t>
        </is>
      </c>
      <c r="B23" s="114" t="inlineStr">
        <is>
          <t>【法人名】【事業所名】 管理者　【氏名】</t>
        </is>
      </c>
    </row>
    <row r="24" ht="21.75" customHeight="1" s="72">
      <c r="A24" s="128" t="inlineStr">
        <is>
          <t>対象期間</t>
        </is>
      </c>
      <c r="B24" s="114" t="inlineStr">
        <is>
          <t>令和8年4月1日〜令和9年3月31日</t>
        </is>
      </c>
    </row>
    <row r="25" ht="21.75" customHeight="1" s="72">
      <c r="A25" s="129" t="inlineStr">
        <is>
          <t>(1) ベースアップ</t>
        </is>
      </c>
      <c r="B25" s="114" t="inlineStr">
        <is>
          <t>【　】円／月 × 【　】か月 ＝ 【　】円</t>
        </is>
      </c>
    </row>
    <row r="26" ht="21.75" customHeight="1" s="72">
      <c r="A26" s="129" t="inlineStr">
        <is>
          <t>(2) 処遇改善手当</t>
        </is>
      </c>
      <c r="B26" s="114" t="inlineStr">
        <is>
          <t>【　】円／月 × 【　】か月 ＝ 【　】円</t>
        </is>
      </c>
    </row>
    <row r="27" ht="21.75" customHeight="1" s="72">
      <c r="A27" s="129" t="inlineStr">
        <is>
          <t>(3) 賞与・一時金</t>
        </is>
      </c>
      <c r="B27" s="114" t="inlineStr">
        <is>
          <t>【　】円</t>
        </is>
      </c>
    </row>
    <row r="28" ht="21.75" customHeight="1" s="72">
      <c r="A28" s="128" t="inlineStr">
        <is>
          <t>合計（賃金改善額）</t>
        </is>
      </c>
      <c r="B28" s="114" t="inlineStr">
        <is>
          <t>【　】円</t>
        </is>
      </c>
    </row>
    <row r="29" ht="45.75" customHeight="1" s="72">
      <c r="A29" s="128" t="inlineStr">
        <is>
          <t>参考</t>
        </is>
      </c>
      <c r="B29" s="114" t="inlineStr">
        <is>
          <t>上記のほか、この賃金改善に伴って増加する社会保険料等の事業主負担分【　】円も、加算を財源とする賃金改善額に含めて計上しています（法人が負担する部分であり、給与明細には表れません）。</t>
        </is>
      </c>
    </row>
    <row r="30" ht="45.75" customHeight="1" s="72">
      <c r="A30" s="128" t="inlineStr">
        <is>
          <t>備考</t>
        </is>
      </c>
      <c r="B30" s="114" t="inlineStr">
        <is>
          <t>本回答は、令和8年度の福祉・介護職員等処遇改善加算による賃金改善の内訳をお示しするものです。内容について疑問があれば【担当】までお申し出ください。</t>
        </is>
      </c>
    </row>
  </sheetData>
  <mergeCells count="2">
    <mergeCell ref="A2:B2"/>
    <mergeCell ref="A1:B1"/>
  </mergeCells>
  <printOptions horizontalCentered="0" verticalCentered="0" headings="0" gridLines="0" gridLinesSet="1"/>
  <pageMargins left="0.390277777777778" right="0.390277777777778" top="0.590277777777778" bottom="0.590277777777778" header="0.511811023622047" footer="0.5"/>
  <pageSetup orientation="portrait" paperSize="9" scale="100" fitToHeight="0" fitToWidth="1" pageOrder="downThenOver" blackAndWhite="0" draft="0" horizontalDpi="300" verticalDpi="300" copies="1"/>
  <headerFooter differentOddEven="0" differentFirst="0">
    <oddHeader/>
    <oddFooter>&amp;L&amp;"Calibri,Regular"&amp;7 最終確認日 2026-08-14 ／ 根拠：障障発0331第1号・こ支障第78号（令和8年3月31日）、告示122号 別表第1の13・別表第3の11 ／ 発行元：ROOTS（株式会社INU）</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language xmlns:dc="http://purl.org/dc/elements/1.1/">ja-JP</dc:language>
  <dcterms:created xmlns:dcterms="http://purl.org/dc/terms/" xmlns:xsi="http://www.w3.org/2001/XMLSchema-instance" xsi:type="dcterms:W3CDTF">2026-08-14T02:37:25Z</dcterms:created>
  <dcterms:modified xmlns:dcterms="http://purl.org/dc/terms/" xmlns:xsi="http://www.w3.org/2001/XMLSchema-instance" xsi:type="dcterms:W3CDTF">2026-08-14T04:26:45Z</dcterms:modified>
  <cp:revision>0</cp:revision>
</cp:coreProperties>
</file>